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425"/>
  <workbookPr/>
  <mc:AlternateContent xmlns:mc="http://schemas.openxmlformats.org/markup-compatibility/2006">
    <mc:Choice Requires="x15">
      <x15ac:absPath xmlns:x15ac="http://schemas.microsoft.com/office/spreadsheetml/2010/11/ac" url="C:\Users\plakidaia\Desktop\ирина\отчеты по МП\за 2023\СВОД\"/>
    </mc:Choice>
  </mc:AlternateContent>
  <xr:revisionPtr revIDLastSave="0" documentId="13_ncr:1_{368B3C07-88A0-45FF-AAC7-04132ADCFB83}" xr6:coauthVersionLast="47" xr6:coauthVersionMax="47" xr10:uidLastSave="{00000000-0000-0000-0000-000000000000}"/>
  <workbookProtection workbookPassword="CED9" lockStructure="1"/>
  <bookViews>
    <workbookView xWindow="-120" yWindow="-120" windowWidth="24240" windowHeight="13140" tabRatio="762" activeTab="2" xr2:uid="{00000000-000D-0000-FFFF-FFFF00000000}"/>
  </bookViews>
  <sheets>
    <sheet name="Пр. 1 Индикаторы" sheetId="1" r:id="rId1"/>
    <sheet name="Пр 2 ОЦЕНКА СТНЕПЕНИ" sheetId="2" r:id="rId2"/>
    <sheet name="Пр. 3 УРОВЕНЬ ИСП РАСХОДЫ " sheetId="3" r:id="rId3"/>
    <sheet name="Пр. 5 Комплексная  оценка эффек" sheetId="4" r:id="rId4"/>
    <sheet name="Пр. 6 Динамика комплексной оцен" sheetId="5" r:id="rId5"/>
    <sheet name="Пр Показатели деятельности орга" sheetId="6" r:id="rId6"/>
  </sheets>
  <externalReferences>
    <externalReference r:id="rId7"/>
  </externalReferences>
  <definedNames>
    <definedName name="__DdeLink__2179_17763432471" localSheetId="3">'Пр. 5 Комплексная  оценка эффек'!#REF!</definedName>
    <definedName name="__DdeLink__3759_413792830" localSheetId="0">'Пр. 1 Индикаторы'!$I$61</definedName>
    <definedName name="_xlnm._FilterDatabase" localSheetId="2" hidden="1">'Пр. 3 УРОВЕНЬ ИСП РАСХОДЫ '!$A$6:$F$36</definedName>
    <definedName name="_xlnm._FilterDatabase" localSheetId="3" hidden="1">'Пр. 5 Комплексная  оценка эффек'!$A$5:$F$30</definedName>
    <definedName name="_xlnm._FilterDatabase" localSheetId="4" hidden="1">'Пр. 6 Динамика комплексной оцен'!$A$8:$N$36</definedName>
    <definedName name="Excel_BuiltIn_Print_Area" localSheetId="4">'Пр. 6 Динамика комплексной оцен'!$A$8:$K$36</definedName>
    <definedName name="_xlnm.Print_Titles" localSheetId="1">'Пр 2 ОЦЕНКА СТНЕПЕНИ'!$5:$5</definedName>
    <definedName name="_xlnm.Print_Titles" localSheetId="0">'Пр. 1 Индикаторы'!$6:$9</definedName>
    <definedName name="_xlnm.Print_Titles" localSheetId="2">'Пр. 3 УРОВЕНЬ ИСП РАСХОДЫ '!$6:$6</definedName>
    <definedName name="_xlnm.Print_Titles" localSheetId="3">'Пр. 5 Комплексная  оценка эффек'!$5:$5</definedName>
    <definedName name="_xlnm.Print_Titles" localSheetId="4">'Пр. 6 Динамика комплексной оцен'!$8:$9</definedName>
    <definedName name="_xlnm.Print_Area" localSheetId="3">'Пр. 5 Комплексная  оценка эффек'!$A$1:$F$30</definedName>
    <definedName name="_xlnm.Print_Area" localSheetId="4">'Пр. 6 Динамика комплексной оцен'!$A$8:$M$36</definedName>
  </definedNames>
  <calcPr calcId="181029"/>
</workbook>
</file>

<file path=xl/calcChain.xml><?xml version="1.0" encoding="utf-8"?>
<calcChain xmlns="http://schemas.openxmlformats.org/spreadsheetml/2006/main">
  <c r="F32" i="3" l="1"/>
  <c r="E102" i="2"/>
  <c r="G188" i="1"/>
  <c r="G189" i="1"/>
  <c r="G187" i="1"/>
  <c r="F16" i="4"/>
  <c r="D36" i="3"/>
  <c r="F20" i="3"/>
  <c r="E71" i="2"/>
  <c r="E94" i="2"/>
  <c r="G306" i="1"/>
  <c r="G307" i="1"/>
  <c r="G308" i="1"/>
  <c r="G309" i="1"/>
  <c r="G305" i="1"/>
  <c r="H307" i="1"/>
  <c r="H308" i="1"/>
  <c r="H309" i="1"/>
  <c r="C87" i="2"/>
  <c r="F22" i="3"/>
  <c r="H276" i="1"/>
  <c r="G276" i="1"/>
  <c r="H275" i="1"/>
  <c r="G275" i="1"/>
  <c r="F16" i="3"/>
  <c r="E14" i="4"/>
  <c r="F29" i="3"/>
  <c r="E84" i="2"/>
  <c r="C112" i="2"/>
  <c r="E112" i="2" s="1"/>
  <c r="C109" i="2"/>
  <c r="E110" i="2"/>
  <c r="E111" i="2"/>
  <c r="E113" i="2"/>
  <c r="E105" i="2"/>
  <c r="G110" i="1"/>
  <c r="E25" i="4"/>
  <c r="F15" i="3"/>
  <c r="E45" i="2"/>
  <c r="E37" i="2"/>
  <c r="F28" i="3"/>
  <c r="E141" i="2"/>
  <c r="G373" i="1"/>
  <c r="H350" i="1"/>
  <c r="G350" i="1"/>
  <c r="H349" i="1"/>
  <c r="G349" i="1"/>
  <c r="H351" i="1"/>
  <c r="G239" i="1"/>
  <c r="H239" i="1"/>
  <c r="G236" i="1"/>
  <c r="G405" i="1"/>
  <c r="G133" i="1"/>
  <c r="G134" i="1"/>
  <c r="H134" i="1"/>
  <c r="G132" i="1"/>
  <c r="H132" i="1" s="1"/>
  <c r="D53" i="2"/>
  <c r="C53" i="2"/>
  <c r="G69" i="1"/>
  <c r="G70" i="1"/>
  <c r="H70" i="1"/>
  <c r="G73" i="1"/>
  <c r="H73" i="1"/>
  <c r="G75" i="1"/>
  <c r="H75" i="1"/>
  <c r="G77" i="1"/>
  <c r="H77" i="1"/>
  <c r="E109" i="2" l="1"/>
  <c r="F31" i="3"/>
  <c r="E36" i="3" l="1"/>
  <c r="F36" i="3" s="1"/>
  <c r="C36" i="3"/>
  <c r="A11" i="5" l="1"/>
  <c r="A12" i="5" s="1"/>
  <c r="A13" i="5" s="1"/>
  <c r="A14" i="5" s="1"/>
  <c r="A15" i="5" s="1"/>
  <c r="A16" i="5" s="1"/>
  <c r="A17" i="5" s="1"/>
  <c r="A18" i="5" s="1"/>
  <c r="A19" i="5" s="1"/>
  <c r="A20" i="5" s="1"/>
  <c r="A21" i="5" s="1"/>
  <c r="A22" i="5" s="1"/>
  <c r="A23" i="5" s="1"/>
  <c r="A24" i="5" s="1"/>
  <c r="A25" i="5" s="1"/>
  <c r="A26" i="5" s="1"/>
  <c r="A27" i="5" s="1"/>
  <c r="A28" i="5" s="1"/>
  <c r="A29" i="5" s="1"/>
  <c r="A30" i="5" s="1"/>
  <c r="A31" i="5" s="1"/>
  <c r="A32" i="5" s="1"/>
  <c r="A33" i="5" s="1"/>
  <c r="A34" i="5" s="1"/>
  <c r="J34" i="5"/>
  <c r="C26" i="2"/>
  <c r="D26" i="2"/>
  <c r="E30" i="2"/>
  <c r="E31" i="2"/>
  <c r="E32" i="2"/>
  <c r="E33" i="2"/>
  <c r="E34" i="2"/>
  <c r="E35" i="2"/>
  <c r="E36" i="2"/>
  <c r="E8" i="2"/>
  <c r="E9" i="2"/>
  <c r="E41" i="2"/>
  <c r="E42" i="2"/>
  <c r="E44" i="2"/>
  <c r="E46" i="2"/>
  <c r="E23" i="2"/>
  <c r="E78" i="2"/>
  <c r="E79" i="2"/>
  <c r="E81" i="2"/>
  <c r="E82" i="2"/>
  <c r="E83" i="2"/>
  <c r="E50" i="2"/>
  <c r="C11" i="4" s="1"/>
  <c r="E10" i="2"/>
  <c r="C10" i="4" s="1"/>
  <c r="E74" i="2"/>
  <c r="C13" i="4" s="1"/>
  <c r="E54" i="2"/>
  <c r="E55" i="2"/>
  <c r="E58" i="2"/>
  <c r="E59" i="2"/>
  <c r="E61" i="2"/>
  <c r="C13" i="2"/>
  <c r="D13" i="2"/>
  <c r="E17" i="2"/>
  <c r="E18" i="2"/>
  <c r="E19" i="2"/>
  <c r="E63" i="2"/>
  <c r="E125" i="2"/>
  <c r="E117" i="2"/>
  <c r="C21" i="4" s="1"/>
  <c r="E47" i="2"/>
  <c r="C19" i="4" s="1"/>
  <c r="E114" i="2"/>
  <c r="E140" i="2"/>
  <c r="E142" i="2"/>
  <c r="E143" i="2"/>
  <c r="E144" i="2"/>
  <c r="D87" i="2"/>
  <c r="E91" i="2"/>
  <c r="E93" i="2"/>
  <c r="E149" i="2"/>
  <c r="E160" i="2"/>
  <c r="C31" i="4" s="1"/>
  <c r="E66" i="2"/>
  <c r="F22" i="4" s="1"/>
  <c r="L35" i="5" s="1"/>
  <c r="E20" i="2"/>
  <c r="G11" i="1"/>
  <c r="H11" i="1"/>
  <c r="A12" i="1"/>
  <c r="A13" i="1" s="1"/>
  <c r="G12" i="1"/>
  <c r="H12" i="1"/>
  <c r="G13" i="1"/>
  <c r="H13" i="1"/>
  <c r="G14" i="1"/>
  <c r="H14" i="1"/>
  <c r="A15" i="1"/>
  <c r="G15" i="1"/>
  <c r="H15" i="1"/>
  <c r="G17" i="1"/>
  <c r="H17" i="1"/>
  <c r="A18" i="1"/>
  <c r="A19" i="1" s="1"/>
  <c r="G18" i="1"/>
  <c r="H18" i="1"/>
  <c r="G19" i="1"/>
  <c r="H19" i="1"/>
  <c r="G21" i="1"/>
  <c r="H21" i="1"/>
  <c r="A22" i="1"/>
  <c r="G22" i="1"/>
  <c r="H22" i="1"/>
  <c r="G24" i="1"/>
  <c r="H24" i="1"/>
  <c r="A25" i="1"/>
  <c r="A26" i="1" s="1"/>
  <c r="A27" i="1" s="1"/>
  <c r="A28" i="1" s="1"/>
  <c r="A29" i="1" s="1"/>
  <c r="A30" i="1" s="1"/>
  <c r="A31" i="1" s="1"/>
  <c r="A32" i="1" s="1"/>
  <c r="G25" i="1"/>
  <c r="H25" i="1"/>
  <c r="G26" i="1"/>
  <c r="H26" i="1"/>
  <c r="G27" i="1"/>
  <c r="H27" i="1"/>
  <c r="G28" i="1"/>
  <c r="H28" i="1"/>
  <c r="G29" i="1"/>
  <c r="H29" i="1"/>
  <c r="G30" i="1"/>
  <c r="H30" i="1"/>
  <c r="G31" i="1"/>
  <c r="H31" i="1"/>
  <c r="G32" i="1"/>
  <c r="H32" i="1"/>
  <c r="G34" i="1"/>
  <c r="H34" i="1"/>
  <c r="A35" i="1"/>
  <c r="A36" i="1" s="1"/>
  <c r="A37" i="1" s="1"/>
  <c r="A38" i="1" s="1"/>
  <c r="A39" i="1" s="1"/>
  <c r="A40" i="1" s="1"/>
  <c r="A41" i="1" s="1"/>
  <c r="A42" i="1" s="1"/>
  <c r="G35" i="1"/>
  <c r="H35" i="1"/>
  <c r="G36" i="1"/>
  <c r="H36" i="1"/>
  <c r="G37" i="1"/>
  <c r="H37" i="1"/>
  <c r="G38" i="1"/>
  <c r="H38" i="1"/>
  <c r="G39" i="1"/>
  <c r="H39" i="1"/>
  <c r="G40" i="1"/>
  <c r="H40" i="1"/>
  <c r="G41" i="1"/>
  <c r="H41" i="1"/>
  <c r="G42" i="1"/>
  <c r="H42" i="1"/>
  <c r="G44" i="1"/>
  <c r="H44" i="1"/>
  <c r="A45" i="1"/>
  <c r="A46" i="1" s="1"/>
  <c r="A47" i="1" s="1"/>
  <c r="A48" i="1" s="1"/>
  <c r="A49" i="1" s="1"/>
  <c r="A50" i="1" s="1"/>
  <c r="A51" i="1" s="1"/>
  <c r="A52" i="1" s="1"/>
  <c r="G45" i="1"/>
  <c r="H45" i="1"/>
  <c r="G46" i="1"/>
  <c r="H46" i="1"/>
  <c r="G47" i="1"/>
  <c r="H47" i="1"/>
  <c r="G48" i="1"/>
  <c r="H48" i="1"/>
  <c r="G49" i="1"/>
  <c r="H49" i="1"/>
  <c r="G50" i="1"/>
  <c r="H50" i="1"/>
  <c r="G51" i="1"/>
  <c r="H51" i="1"/>
  <c r="G52" i="1"/>
  <c r="H52" i="1"/>
  <c r="H53" i="1"/>
  <c r="G54" i="1"/>
  <c r="H54" i="1"/>
  <c r="G56" i="1"/>
  <c r="H56" i="1"/>
  <c r="A57" i="1"/>
  <c r="A58" i="1" s="1"/>
  <c r="A59" i="1" s="1"/>
  <c r="A60" i="1" s="1"/>
  <c r="A61" i="1" s="1"/>
  <c r="A62" i="1" s="1"/>
  <c r="G57" i="1"/>
  <c r="H57" i="1"/>
  <c r="G58" i="1"/>
  <c r="H58" i="1"/>
  <c r="G59" i="1"/>
  <c r="H59" i="1"/>
  <c r="H60" i="1"/>
  <c r="G61" i="1"/>
  <c r="H61" i="1"/>
  <c r="G62" i="1"/>
  <c r="H62" i="1"/>
  <c r="G65" i="1"/>
  <c r="H65" i="1"/>
  <c r="G66" i="1"/>
  <c r="H66" i="1"/>
  <c r="G68" i="1"/>
  <c r="H68" i="1"/>
  <c r="A69" i="1"/>
  <c r="A70" i="1" s="1"/>
  <c r="A71" i="1" s="1"/>
  <c r="A72" i="1" s="1"/>
  <c r="A73" i="1" s="1"/>
  <c r="H69" i="1"/>
  <c r="H71" i="1"/>
  <c r="G72" i="1"/>
  <c r="H72" i="1"/>
  <c r="G78" i="1"/>
  <c r="H78" i="1"/>
  <c r="G79" i="1"/>
  <c r="H79" i="1"/>
  <c r="G81" i="1"/>
  <c r="H81" i="1"/>
  <c r="G83" i="1"/>
  <c r="H83" i="1"/>
  <c r="G84" i="1"/>
  <c r="H84" i="1"/>
  <c r="G85" i="1"/>
  <c r="H85" i="1"/>
  <c r="G86" i="1"/>
  <c r="H86" i="1"/>
  <c r="G87" i="1"/>
  <c r="H87" i="1"/>
  <c r="G88" i="1"/>
  <c r="H88" i="1"/>
  <c r="G89" i="1"/>
  <c r="H89" i="1"/>
  <c r="G90" i="1"/>
  <c r="H90" i="1"/>
  <c r="G91" i="1"/>
  <c r="H91" i="1"/>
  <c r="G92" i="1"/>
  <c r="H92" i="1"/>
  <c r="G93" i="1"/>
  <c r="H93" i="1"/>
  <c r="G94" i="1"/>
  <c r="H94" i="1"/>
  <c r="G95" i="1"/>
  <c r="H95" i="1"/>
  <c r="G96" i="1"/>
  <c r="H96" i="1"/>
  <c r="G97" i="1"/>
  <c r="H97" i="1"/>
  <c r="A100" i="1"/>
  <c r="A101" i="1" s="1"/>
  <c r="G98" i="1"/>
  <c r="H98" i="1"/>
  <c r="G99" i="1"/>
  <c r="H99" i="1"/>
  <c r="G100" i="1"/>
  <c r="H100" i="1"/>
  <c r="G101" i="1"/>
  <c r="H101" i="1"/>
  <c r="G102" i="1"/>
  <c r="H102" i="1"/>
  <c r="A104" i="1"/>
  <c r="A105" i="1" s="1"/>
  <c r="A106" i="1" s="1"/>
  <c r="A107" i="1" s="1"/>
  <c r="G103" i="1"/>
  <c r="H103" i="1"/>
  <c r="G104" i="1"/>
  <c r="H104" i="1"/>
  <c r="G105" i="1"/>
  <c r="H105" i="1"/>
  <c r="G106" i="1"/>
  <c r="H106" i="1"/>
  <c r="G107" i="1"/>
  <c r="H107" i="1"/>
  <c r="G109" i="1"/>
  <c r="H109" i="1"/>
  <c r="H110" i="1"/>
  <c r="G111" i="1"/>
  <c r="H111" i="1"/>
  <c r="G112" i="1"/>
  <c r="H112" i="1"/>
  <c r="G113" i="1"/>
  <c r="H113" i="1"/>
  <c r="G114" i="1"/>
  <c r="H114" i="1"/>
  <c r="G116" i="1"/>
  <c r="H116" i="1"/>
  <c r="G117" i="1"/>
  <c r="H117" i="1"/>
  <c r="G118" i="1"/>
  <c r="H118" i="1"/>
  <c r="G119" i="1"/>
  <c r="H119" i="1"/>
  <c r="G120" i="1"/>
  <c r="H120" i="1"/>
  <c r="G121" i="1"/>
  <c r="G122" i="1"/>
  <c r="H122" i="1"/>
  <c r="G123" i="1"/>
  <c r="H123" i="1"/>
  <c r="G124" i="1"/>
  <c r="H124" i="1"/>
  <c r="G126" i="1"/>
  <c r="H126" i="1"/>
  <c r="H127" i="1"/>
  <c r="G128" i="1"/>
  <c r="H128" i="1"/>
  <c r="G130" i="1"/>
  <c r="H130" i="1"/>
  <c r="G131" i="1"/>
  <c r="H131" i="1" s="1"/>
  <c r="G136" i="1"/>
  <c r="H136" i="1"/>
  <c r="G137" i="1"/>
  <c r="H137" i="1"/>
  <c r="G138" i="1"/>
  <c r="H138" i="1"/>
  <c r="G139" i="1"/>
  <c r="H139" i="1"/>
  <c r="G141" i="1"/>
  <c r="H141" i="1"/>
  <c r="A142" i="1"/>
  <c r="A143" i="1" s="1"/>
  <c r="A144" i="1" s="1"/>
  <c r="A145" i="1" s="1"/>
  <c r="G142" i="1"/>
  <c r="H142" i="1"/>
  <c r="G143" i="1"/>
  <c r="H143" i="1"/>
  <c r="G144" i="1"/>
  <c r="H144" i="1"/>
  <c r="G145" i="1"/>
  <c r="H145" i="1"/>
  <c r="G147" i="1"/>
  <c r="H147" i="1"/>
  <c r="A148" i="1"/>
  <c r="A149" i="1" s="1"/>
  <c r="A150" i="1" s="1"/>
  <c r="A151" i="1" s="1"/>
  <c r="A152" i="1" s="1"/>
  <c r="A153" i="1" s="1"/>
  <c r="A154" i="1" s="1"/>
  <c r="A155" i="1" s="1"/>
  <c r="G148" i="1"/>
  <c r="H148" i="1"/>
  <c r="G149" i="1"/>
  <c r="H149" i="1"/>
  <c r="G150" i="1"/>
  <c r="H150" i="1"/>
  <c r="G151" i="1"/>
  <c r="H151" i="1"/>
  <c r="G152" i="1"/>
  <c r="H152" i="1"/>
  <c r="G153" i="1"/>
  <c r="H153" i="1"/>
  <c r="G154" i="1"/>
  <c r="H154" i="1"/>
  <c r="G155" i="1"/>
  <c r="H155" i="1"/>
  <c r="G156" i="1"/>
  <c r="H156" i="1"/>
  <c r="G158" i="1"/>
  <c r="G159" i="1"/>
  <c r="H159" i="1"/>
  <c r="G160" i="1"/>
  <c r="H160" i="1"/>
  <c r="G162" i="1"/>
  <c r="H162" i="1"/>
  <c r="G163" i="1"/>
  <c r="H163" i="1"/>
  <c r="G164" i="1"/>
  <c r="H164" i="1"/>
  <c r="G165" i="1"/>
  <c r="H165" i="1"/>
  <c r="G167" i="1"/>
  <c r="H167" i="1"/>
  <c r="G168" i="1"/>
  <c r="H168" i="1"/>
  <c r="G169" i="1"/>
  <c r="H169" i="1"/>
  <c r="G170" i="1"/>
  <c r="H170" i="1"/>
  <c r="G172" i="1"/>
  <c r="H172" i="1"/>
  <c r="G174" i="1"/>
  <c r="H174" i="1"/>
  <c r="A175" i="1"/>
  <c r="A176" i="1" s="1"/>
  <c r="A177" i="1" s="1"/>
  <c r="A178" i="1" s="1"/>
  <c r="G175" i="1"/>
  <c r="H175" i="1"/>
  <c r="G176" i="1"/>
  <c r="H176" i="1"/>
  <c r="G177" i="1"/>
  <c r="H177" i="1"/>
  <c r="G178" i="1"/>
  <c r="H178" i="1"/>
  <c r="G180" i="1"/>
  <c r="H180" i="1"/>
  <c r="G181" i="1"/>
  <c r="H181" i="1"/>
  <c r="G182" i="1"/>
  <c r="H182" i="1"/>
  <c r="G183" i="1"/>
  <c r="H183" i="1"/>
  <c r="G184" i="1"/>
  <c r="H184" i="1"/>
  <c r="G185" i="1"/>
  <c r="H185" i="1"/>
  <c r="G191" i="1"/>
  <c r="H191" i="1"/>
  <c r="A192" i="1"/>
  <c r="A193" i="1" s="1"/>
  <c r="A194" i="1" s="1"/>
  <c r="A195" i="1" s="1"/>
  <c r="A196" i="1" s="1"/>
  <c r="G192" i="1"/>
  <c r="H192" i="1"/>
  <c r="G193" i="1"/>
  <c r="H193" i="1"/>
  <c r="G194" i="1"/>
  <c r="H194" i="1"/>
  <c r="G195" i="1"/>
  <c r="H195" i="1"/>
  <c r="G196" i="1"/>
  <c r="H196" i="1"/>
  <c r="G199" i="1"/>
  <c r="H199" i="1"/>
  <c r="G200" i="1"/>
  <c r="H200" i="1"/>
  <c r="G201" i="1"/>
  <c r="H201" i="1"/>
  <c r="G202" i="1"/>
  <c r="H202" i="1"/>
  <c r="G203" i="1"/>
  <c r="G204" i="1"/>
  <c r="H204" i="1"/>
  <c r="G205" i="1"/>
  <c r="G207" i="1"/>
  <c r="H207" i="1"/>
  <c r="G208" i="1"/>
  <c r="H208" i="1"/>
  <c r="G209" i="1"/>
  <c r="H209" i="1"/>
  <c r="G210" i="1"/>
  <c r="H210" i="1"/>
  <c r="G212" i="1"/>
  <c r="H212" i="1"/>
  <c r="G214" i="1"/>
  <c r="H214" i="1"/>
  <c r="G215" i="1"/>
  <c r="H215" i="1"/>
  <c r="G216" i="1"/>
  <c r="H216" i="1"/>
  <c r="G217" i="1"/>
  <c r="H217" i="1"/>
  <c r="G218" i="1"/>
  <c r="G219" i="1"/>
  <c r="H219" i="1"/>
  <c r="G220" i="1"/>
  <c r="H220" i="1"/>
  <c r="G222" i="1"/>
  <c r="H222" i="1"/>
  <c r="G223" i="1"/>
  <c r="H223" i="1"/>
  <c r="G224" i="1"/>
  <c r="H224" i="1"/>
  <c r="G225" i="1"/>
  <c r="H225" i="1"/>
  <c r="G226" i="1"/>
  <c r="H226" i="1"/>
  <c r="G227" i="1"/>
  <c r="H227" i="1"/>
  <c r="G228" i="1"/>
  <c r="H228" i="1"/>
  <c r="G229" i="1"/>
  <c r="H229" i="1"/>
  <c r="G230" i="1"/>
  <c r="H230" i="1"/>
  <c r="G231" i="1"/>
  <c r="H231" i="1"/>
  <c r="G232" i="1"/>
  <c r="H232" i="1"/>
  <c r="G233" i="1"/>
  <c r="H233" i="1"/>
  <c r="G235" i="1"/>
  <c r="H235" i="1"/>
  <c r="H236" i="1"/>
  <c r="G237" i="1"/>
  <c r="H237" i="1"/>
  <c r="G238" i="1"/>
  <c r="H238" i="1"/>
  <c r="G242" i="1"/>
  <c r="H242" i="1"/>
  <c r="G243" i="1"/>
  <c r="H243" i="1"/>
  <c r="A244" i="1"/>
  <c r="A246" i="1" s="1"/>
  <c r="A247" i="1" s="1"/>
  <c r="A248" i="1" s="1"/>
  <c r="A250" i="1" s="1"/>
  <c r="A251" i="1" s="1"/>
  <c r="A252" i="1" s="1"/>
  <c r="A253" i="1" s="1"/>
  <c r="A254" i="1" s="1"/>
  <c r="A255" i="1" s="1"/>
  <c r="A256" i="1" s="1"/>
  <c r="A257" i="1" s="1"/>
  <c r="A258" i="1" s="1"/>
  <c r="A259" i="1" s="1"/>
  <c r="A262" i="1" s="1"/>
  <c r="A263" i="1" s="1"/>
  <c r="A264" i="1" s="1"/>
  <c r="A265" i="1" s="1"/>
  <c r="A266" i="1" s="1"/>
  <c r="A267" i="1" s="1"/>
  <c r="A268" i="1" s="1"/>
  <c r="A269" i="1" s="1"/>
  <c r="A270" i="1" s="1"/>
  <c r="A271" i="1" s="1"/>
  <c r="G244" i="1"/>
  <c r="H244" i="1"/>
  <c r="G245" i="1"/>
  <c r="H245" i="1"/>
  <c r="G246" i="1"/>
  <c r="H246" i="1"/>
  <c r="G247" i="1"/>
  <c r="H247" i="1"/>
  <c r="G248" i="1"/>
  <c r="H248" i="1"/>
  <c r="G249" i="1"/>
  <c r="H249" i="1"/>
  <c r="G250" i="1"/>
  <c r="H250" i="1"/>
  <c r="G251" i="1"/>
  <c r="H251" i="1"/>
  <c r="G252" i="1"/>
  <c r="H252" i="1"/>
  <c r="G253" i="1"/>
  <c r="H253" i="1"/>
  <c r="G254" i="1"/>
  <c r="H254" i="1"/>
  <c r="G255" i="1"/>
  <c r="H255" i="1"/>
  <c r="G256" i="1"/>
  <c r="H256" i="1"/>
  <c r="G257" i="1"/>
  <c r="H257" i="1"/>
  <c r="G258" i="1"/>
  <c r="H258" i="1"/>
  <c r="G259" i="1"/>
  <c r="H259" i="1"/>
  <c r="G260" i="1"/>
  <c r="H260" i="1"/>
  <c r="G261" i="1"/>
  <c r="H261" i="1"/>
  <c r="G262" i="1"/>
  <c r="H262" i="1"/>
  <c r="G263" i="1"/>
  <c r="H263" i="1"/>
  <c r="G264" i="1"/>
  <c r="H264" i="1"/>
  <c r="G265" i="1"/>
  <c r="H265" i="1"/>
  <c r="G266" i="1"/>
  <c r="H266" i="1"/>
  <c r="G267" i="1"/>
  <c r="H267" i="1"/>
  <c r="G268" i="1"/>
  <c r="H268" i="1"/>
  <c r="G269" i="1"/>
  <c r="H269" i="1"/>
  <c r="G270" i="1"/>
  <c r="H270" i="1"/>
  <c r="G271" i="1"/>
  <c r="H271" i="1"/>
  <c r="G272" i="1"/>
  <c r="H272" i="1"/>
  <c r="G273" i="1"/>
  <c r="H273" i="1"/>
  <c r="G278" i="1"/>
  <c r="H278" i="1"/>
  <c r="G279" i="1"/>
  <c r="H279" i="1"/>
  <c r="G280" i="1"/>
  <c r="H280" i="1"/>
  <c r="G281" i="1"/>
  <c r="H281" i="1"/>
  <c r="H284" i="1"/>
  <c r="G285" i="1"/>
  <c r="G286" i="1"/>
  <c r="H286" i="1"/>
  <c r="G287" i="1"/>
  <c r="H287" i="1"/>
  <c r="G289" i="1"/>
  <c r="H289" i="1"/>
  <c r="G290" i="1"/>
  <c r="H290" i="1"/>
  <c r="G291" i="1"/>
  <c r="H291" i="1"/>
  <c r="G293" i="1"/>
  <c r="H293" i="1"/>
  <c r="G294" i="1"/>
  <c r="H294" i="1"/>
  <c r="G295" i="1"/>
  <c r="H295" i="1"/>
  <c r="G297" i="1"/>
  <c r="H297" i="1"/>
  <c r="G298" i="1"/>
  <c r="H298" i="1"/>
  <c r="G299" i="1"/>
  <c r="H299" i="1"/>
  <c r="G300" i="1"/>
  <c r="H300" i="1"/>
  <c r="G302" i="1"/>
  <c r="H302" i="1"/>
  <c r="G303" i="1"/>
  <c r="H303" i="1"/>
  <c r="H305" i="1"/>
  <c r="H306" i="1"/>
  <c r="G312" i="1"/>
  <c r="A313" i="1"/>
  <c r="A314" i="1" s="1"/>
  <c r="A315" i="1" s="1"/>
  <c r="A316" i="1" s="1"/>
  <c r="A317" i="1" s="1"/>
  <c r="A318" i="1" s="1"/>
  <c r="G314" i="1"/>
  <c r="H314" i="1"/>
  <c r="G315" i="1"/>
  <c r="H315" i="1"/>
  <c r="H316" i="1"/>
  <c r="G317" i="1"/>
  <c r="H317" i="1"/>
  <c r="G318" i="1"/>
  <c r="H318" i="1"/>
  <c r="G321" i="1"/>
  <c r="H321" i="1"/>
  <c r="G322" i="1"/>
  <c r="H322" i="1"/>
  <c r="G323" i="1"/>
  <c r="G324" i="1"/>
  <c r="H324" i="1"/>
  <c r="G325" i="1"/>
  <c r="H325" i="1"/>
  <c r="G326" i="1"/>
  <c r="H326" i="1"/>
  <c r="H327" i="1"/>
  <c r="G329" i="1"/>
  <c r="H329" i="1"/>
  <c r="A330" i="1"/>
  <c r="A331" i="1" s="1"/>
  <c r="G330" i="1"/>
  <c r="H330" i="1"/>
  <c r="G331" i="1"/>
  <c r="H331" i="1"/>
  <c r="G333" i="1"/>
  <c r="H333" i="1"/>
  <c r="G334" i="1"/>
  <c r="H334" i="1"/>
  <c r="G336" i="1"/>
  <c r="H336" i="1"/>
  <c r="A337" i="1"/>
  <c r="A338" i="1" s="1"/>
  <c r="A339" i="1" s="1"/>
  <c r="A340" i="1" s="1"/>
  <c r="A341" i="1" s="1"/>
  <c r="A342" i="1" s="1"/>
  <c r="A343" i="1" s="1"/>
  <c r="A344" i="1" s="1"/>
  <c r="G337" i="1"/>
  <c r="G338" i="1"/>
  <c r="H338" i="1"/>
  <c r="G339" i="1"/>
  <c r="H339" i="1"/>
  <c r="G340" i="1"/>
  <c r="H340" i="1"/>
  <c r="G341" i="1"/>
  <c r="H341" i="1"/>
  <c r="G342" i="1"/>
  <c r="H342" i="1"/>
  <c r="G344" i="1"/>
  <c r="G346" i="1"/>
  <c r="H346" i="1"/>
  <c r="G354" i="1"/>
  <c r="H354" i="1"/>
  <c r="G355" i="1"/>
  <c r="H355" i="1"/>
  <c r="G356" i="1"/>
  <c r="H356" i="1"/>
  <c r="A357" i="1"/>
  <c r="A358" i="1" s="1"/>
  <c r="G357" i="1"/>
  <c r="H357" i="1"/>
  <c r="G358" i="1"/>
  <c r="H358" i="1"/>
  <c r="G360" i="1"/>
  <c r="H360" i="1"/>
  <c r="G362" i="1"/>
  <c r="H362" i="1"/>
  <c r="G363" i="1"/>
  <c r="H363" i="1"/>
  <c r="A366" i="1"/>
  <c r="A367" i="1" s="1"/>
  <c r="A368" i="1" s="1"/>
  <c r="A369" i="1" s="1"/>
  <c r="A370" i="1" s="1"/>
  <c r="A371" i="1" s="1"/>
  <c r="A372" i="1" s="1"/>
  <c r="A373" i="1" s="1"/>
  <c r="A374" i="1" s="1"/>
  <c r="A375" i="1" s="1"/>
  <c r="G366" i="1"/>
  <c r="H366" i="1"/>
  <c r="G370" i="1"/>
  <c r="H370" i="1"/>
  <c r="G371" i="1"/>
  <c r="H371" i="1"/>
  <c r="G372" i="1"/>
  <c r="H372" i="1"/>
  <c r="H373" i="1"/>
  <c r="G375" i="1"/>
  <c r="G378" i="1"/>
  <c r="H378" i="1"/>
  <c r="G379" i="1"/>
  <c r="H379" i="1"/>
  <c r="G380" i="1"/>
  <c r="H380" i="1"/>
  <c r="G381" i="1"/>
  <c r="H381" i="1"/>
  <c r="G382" i="1"/>
  <c r="H382" i="1"/>
  <c r="G384" i="1"/>
  <c r="H384" i="1"/>
  <c r="G385" i="1"/>
  <c r="H385" i="1"/>
  <c r="G386" i="1"/>
  <c r="H386" i="1"/>
  <c r="G387" i="1"/>
  <c r="H387" i="1"/>
  <c r="G388" i="1"/>
  <c r="H388" i="1"/>
  <c r="G390" i="1"/>
  <c r="H390" i="1"/>
  <c r="G391" i="1"/>
  <c r="H391" i="1"/>
  <c r="G392" i="1"/>
  <c r="H392" i="1"/>
  <c r="G393" i="1"/>
  <c r="H393" i="1"/>
  <c r="G396" i="1"/>
  <c r="H396" i="1"/>
  <c r="G397" i="1"/>
  <c r="H397" i="1"/>
  <c r="G398" i="1"/>
  <c r="H398" i="1"/>
  <c r="G399" i="1"/>
  <c r="H399" i="1"/>
  <c r="G400" i="1"/>
  <c r="H400" i="1"/>
  <c r="G401" i="1"/>
  <c r="H401" i="1"/>
  <c r="G402" i="1"/>
  <c r="H402" i="1"/>
  <c r="G403" i="1"/>
  <c r="H403" i="1"/>
  <c r="G407" i="1"/>
  <c r="H407" i="1"/>
  <c r="G408" i="1"/>
  <c r="H408" i="1"/>
  <c r="G409" i="1"/>
  <c r="H409" i="1"/>
  <c r="G410" i="1"/>
  <c r="H410" i="1"/>
  <c r="F35" i="3"/>
  <c r="A25" i="3"/>
  <c r="A27" i="3" s="1"/>
  <c r="A17" i="3" s="1"/>
  <c r="A32" i="3" s="1"/>
  <c r="A26" i="3" s="1"/>
  <c r="A35" i="3" s="1"/>
  <c r="A30" i="3" s="1"/>
  <c r="F13" i="3"/>
  <c r="D19" i="4" s="1"/>
  <c r="F17" i="3"/>
  <c r="F10" i="3"/>
  <c r="D15" i="4" s="1"/>
  <c r="F18" i="3"/>
  <c r="F11" i="3"/>
  <c r="F27" i="3"/>
  <c r="D12" i="4"/>
  <c r="F19" i="3"/>
  <c r="F12" i="3"/>
  <c r="D31" i="4" s="1"/>
  <c r="F25" i="3"/>
  <c r="F14" i="3"/>
  <c r="F30" i="3"/>
  <c r="F23" i="3"/>
  <c r="D10" i="4" s="1"/>
  <c r="F24" i="3"/>
  <c r="D21" i="4" s="1"/>
  <c r="F26" i="3"/>
  <c r="D26" i="4" s="1"/>
  <c r="F26" i="4" s="1"/>
  <c r="F33" i="3"/>
  <c r="D24" i="4" s="1"/>
  <c r="F8" i="3"/>
  <c r="C12" i="4"/>
  <c r="E12" i="4"/>
  <c r="E8" i="4"/>
  <c r="F8" i="4" s="1"/>
  <c r="E10" i="4"/>
  <c r="E13" i="4"/>
  <c r="F20" i="4"/>
  <c r="F17" i="6"/>
  <c r="E24" i="4"/>
  <c r="E21" i="4"/>
  <c r="E19" i="4"/>
  <c r="E15" i="4"/>
  <c r="E30" i="4"/>
  <c r="F29" i="4"/>
  <c r="L31" i="5" s="1"/>
  <c r="F13" i="4" l="1"/>
  <c r="L16" i="5" s="1"/>
  <c r="F21" i="4"/>
  <c r="E26" i="2"/>
  <c r="F18" i="4"/>
  <c r="E87" i="2"/>
  <c r="C15" i="4" s="1"/>
  <c r="F15" i="4" s="1"/>
  <c r="F24" i="4"/>
  <c r="E53" i="2"/>
  <c r="E77" i="2"/>
  <c r="E135" i="2"/>
  <c r="E13" i="2"/>
  <c r="C17" i="4" s="1"/>
  <c r="F17" i="4" s="1"/>
  <c r="E145" i="2"/>
  <c r="C32" i="4" s="1"/>
  <c r="F32" i="4" s="1"/>
  <c r="F33" i="4"/>
  <c r="F19" i="4"/>
  <c r="F28" i="4"/>
  <c r="F12" i="6" s="1"/>
  <c r="F23" i="4"/>
  <c r="F7" i="4"/>
  <c r="F12" i="4"/>
  <c r="F10" i="6" s="1"/>
  <c r="F31" i="4"/>
  <c r="F13" i="6" s="1"/>
  <c r="F30" i="4"/>
  <c r="F25" i="4"/>
  <c r="F14" i="4"/>
  <c r="F11" i="4"/>
  <c r="F16" i="6"/>
  <c r="F10" i="4"/>
  <c r="F9" i="4"/>
  <c r="F14" i="6" l="1"/>
  <c r="L28" i="5"/>
  <c r="F15" i="6"/>
  <c r="F11" i="6"/>
  <c r="L27" i="5"/>
  <c r="F8" i="6"/>
  <c r="F9" i="6"/>
  <c r="F7" i="6"/>
  <c r="F6" i="6"/>
</calcChain>
</file>

<file path=xl/sharedStrings.xml><?xml version="1.0" encoding="utf-8"?>
<sst xmlns="http://schemas.openxmlformats.org/spreadsheetml/2006/main" count="1355" uniqueCount="792">
  <si>
    <t>Приложение 1</t>
  </si>
  <si>
    <t>Сведения</t>
  </si>
  <si>
    <t>о достижении значений показателей (индикаторов)</t>
  </si>
  <si>
    <t>№
п/п</t>
  </si>
  <si>
    <t>Наименование
показателя
(индикатора)</t>
  </si>
  <si>
    <t>Ед.
изм.</t>
  </si>
  <si>
    <t>Значения показателя (индикатора)</t>
  </si>
  <si>
    <t>Степень достижения планового значения показателя</t>
  </si>
  <si>
    <t>2022 год</t>
  </si>
  <si>
    <t>план</t>
  </si>
  <si>
    <t>факт</t>
  </si>
  <si>
    <t>Муниципальная программа
«Развитие культуры и искусства муниципального образования «Город Калуга»</t>
  </si>
  <si>
    <t>Количество призовых мест на конкурсах и фестивалях различного уровня</t>
  </si>
  <si>
    <t>ед.</t>
  </si>
  <si>
    <t>Количество мероприятий, проведенных учреждениями культуры</t>
  </si>
  <si>
    <t>Количество посетителей  мероприятий, проведенных учреждениями культуры</t>
  </si>
  <si>
    <t>чел.</t>
  </si>
  <si>
    <t xml:space="preserve">Удельный уровень построенных, реконструированных и отремонтированных за год зданий объектов культуры и дополнительного образования в сфере искусств от общего количества зданий объектов </t>
  </si>
  <si>
    <t>%</t>
  </si>
  <si>
    <t>Удельный уровень заработной платы работников учреждений культуры и педагогов учреждений дополнительно-го образования в сфере искусств от средней заработной платы по Калужской  области</t>
  </si>
  <si>
    <t>Подпрограмма «Безопасность учреждений культуры и дополнительного образования в сфере искусств города Калуги»</t>
  </si>
  <si>
    <t>Уровень оснащенности учреждений автоматической пожарной сигнализацией (с учетом целесообразности установки)</t>
  </si>
  <si>
    <t>Уровень оснащенности учреждений кнопкой тревожной сигнализации (с учетом целесообразности установки)</t>
  </si>
  <si>
    <t xml:space="preserve">Уровень оснащенности учреждений камерами наружного и внутреннего видеонаблюдения (с учетом целесообразности установки) </t>
  </si>
  <si>
    <t>Подпрограмма «Организация и проведение городских мероприятий в сфере культуры и искусства муниципального образования «Город Калуга»</t>
  </si>
  <si>
    <t>Количество городских мероприятий в сфере культуры и искусства</t>
  </si>
  <si>
    <t>Количество участников культурных мероприятий, направленных на популяризацию семейных ценностей</t>
  </si>
  <si>
    <t>Подпрограмма «Поддержка и развитие народного и самодеятельного художественного творчества города Калуги»</t>
  </si>
  <si>
    <t>Доля обновленных основных средств по отношению к уровню оснащенности учреждений клубного типа основными средствами в текущем году</t>
  </si>
  <si>
    <t>Количество призовых мест на конкурсах и фестивалях различного уровня, полученных учреждениями клубного типа</t>
  </si>
  <si>
    <t xml:space="preserve">Количество выставок  и мастер-классов мастеров народных промыслов </t>
  </si>
  <si>
    <t>Количество культурно-массовых мероприятий, проведенных учреждениями клубного типа</t>
  </si>
  <si>
    <t>Количество культурно-массовых мероприятий, проведенных учреждениями клубного типа с использованием передвижного многофункционального культурного центра (автоклуба)</t>
  </si>
  <si>
    <t>Количество посетителей культурно-массовых мероприятий, проведенных учреждениями клубного типа</t>
  </si>
  <si>
    <t>Количество участников клубных формирований учреждений клубного типа</t>
  </si>
  <si>
    <t>Удельный уровень заработной платы работников учреждений культуры от средней заработной платы по Калужской области</t>
  </si>
  <si>
    <t>Подпрограмма  "Поддержка и развитие муниципальных библиотек  города Калуги»</t>
  </si>
  <si>
    <t>Количество экземпляров библиотечного фонда муниципальных библиотек</t>
  </si>
  <si>
    <t>тыс.экз.</t>
  </si>
  <si>
    <t>Доля обновленного библиотечного фонда от общего количества фонда муниципальных библиотек</t>
  </si>
  <si>
    <t>Процент</t>
  </si>
  <si>
    <t>Количество автоматизированных рабочих мест в муниципальных библиотеках</t>
  </si>
  <si>
    <t>Единиц</t>
  </si>
  <si>
    <t>Количество зарегистрированных пользователей муниципальных библиотек</t>
  </si>
  <si>
    <t>Количество выданных (просмотренных) документов из фондов муниципальных библиотек</t>
  </si>
  <si>
    <t>тыс. ед.</t>
  </si>
  <si>
    <t>Количество массовых мероприятий, проведенных в муниципальных библиотеках</t>
  </si>
  <si>
    <t>Количество посетителей массовых мероприятий, проведенных в муниципальных библиотеках</t>
  </si>
  <si>
    <t xml:space="preserve">Подпрограмма «Развитие муниципальных образовательных учреждений дополнительного образования в сфере искусств города Калуги» </t>
  </si>
  <si>
    <t>Доля обновленных основных средств по отношению к уровню оснащенности учреждений дополнительного образования в сфере искусств основными средствами в текущем году</t>
  </si>
  <si>
    <t>Число обучающихся в учреждениях дополнительного образования в сфере искусств</t>
  </si>
  <si>
    <t>Доля учащихся, обучающихся по дополнительным предпрофессиональным программам в области искусств, от общего количества обучающихся в учреждениях дополнительного образования в сфере искусств</t>
  </si>
  <si>
    <t>Уровень успеваемости учащихся учреждений дополнительного образования в сфере искусств</t>
  </si>
  <si>
    <t>Количество стипендий для одаренных учащихся учреждений дополнительного образования в сфере искусств</t>
  </si>
  <si>
    <t>Количество проведенных мероприятий учреждениями дополнительного образования в сфере искусств в рамках муниципального задания</t>
  </si>
  <si>
    <t>Доля детей, обучающихся в учреждениях дополнительного образования в сфере искусств, привлекаемых к участию в различных творческих мероприятиях, в т.ч. проводимых непосредственно учреждениями дополнительного образования в сфере искусств (мастер-классы, творческие встречи, концерты, выставки, театрализованные представления и т.д.) от общего числа детей обучающихся в учреждениях дополнительного образования в сфере искусств</t>
  </si>
  <si>
    <t>Количество призовых мест, полученных учащимися учреждений дополнительного образования в сфере искусства на конкурсах и фестивалях различного уровня</t>
  </si>
  <si>
    <t>Удельный уровень построенных, реконструированных и отремонтированных за год зданий муниципальных образовательных учреждений дополнительного образования в сфере искусств от общего числа данных учреждений</t>
  </si>
  <si>
    <t>Реконструированы и (или) капитально отремонтированы региональные и муниципальные детские школы искусств по видам искусств</t>
  </si>
  <si>
    <t>Удельный уровень заработной платы педагогов учреждений дополнительного образования в сфере искусств от средней заработной платы по Калужской области</t>
  </si>
  <si>
    <t>Подпрограмма «Развитие театральной и концертной деятельности муниципальных бюджетных учреждений культуры города Калуги»</t>
  </si>
  <si>
    <t>Количество мероприятий, проведенных театром собственными силами</t>
  </si>
  <si>
    <t>Количество посетителей  мероприятий,  проведенных театром собственными силами</t>
  </si>
  <si>
    <t xml:space="preserve">Количество мероприятий, проведенных Домом музыки </t>
  </si>
  <si>
    <t xml:space="preserve">Количество посетителей мероприятий, проведенных Домом музыки </t>
  </si>
  <si>
    <t xml:space="preserve">Удельный уровень построенных, реконструированных, отремонтированных за год театрально-зрелищных учреждений культуры от общего числа театрально-зрелищных учреждений культуры </t>
  </si>
  <si>
    <t>Доля обновленных основных средств по отношению к уровню оснащенности театрально-зрелищных учреждений основными средствами в текущем году</t>
  </si>
  <si>
    <t>Муниципальная программа 
«Безопасность жизнедеятельности населения муниципального образования «Город Калуга»</t>
  </si>
  <si>
    <t>Подпрограмма «Развитие и совершенствование гражданской обороны муниципального образования «Город Калуга»</t>
  </si>
  <si>
    <t xml:space="preserve">Укомплектованность запасами продовольствия, медицинских средств индивидуальной защиты и иных средств </t>
  </si>
  <si>
    <t xml:space="preserve">Снижение показателя в связи изменением объемов и количества показателей   номенклатуры запасов, приведение номенклатуры запасов в соответствии  с требованиями нормативных документов </t>
  </si>
  <si>
    <t>Уровень готовности защитных сооружений гражданской обороны к приему  укрываемых</t>
  </si>
  <si>
    <t xml:space="preserve">Увеличение показателя в связи с корректировкой Плана годовых проверок готовности ЗС ГО </t>
  </si>
  <si>
    <t>Подпрограмма «Предупреждение и ликвидация последствий чрезвычайных ситуаций на территории муниципального образования «Город Калуга»</t>
  </si>
  <si>
    <t>Коэффициент реагирования аварийно-спасательных формирований МКУ "Служба спасения" г. Калуги по ликвидации чрезвычайных ситуаций и происшествий</t>
  </si>
  <si>
    <t>Укомплектованность резерва материальных и технических средств для ликвидации чрезвычайных ситуаций</t>
  </si>
  <si>
    <t>Количество деструктивных событий</t>
  </si>
  <si>
    <t>Уровень покрытия территории муниципального образования "Город Калуга" системами экстренного оповещения населения</t>
  </si>
  <si>
    <t>Количество мероприятий, направленных на обучение населения и пропаганду знаний в области гражданской обороны, защиты от чрезвычайных ситуаций и безопасности людей на водных объектах (не менее)</t>
  </si>
  <si>
    <t>Уровень оснащенности источниками наружного противопожарного водоснабжения населенных пунктов муниципального образования "Город Калуга"</t>
  </si>
  <si>
    <t>Подпрограмма «Безопасный город»</t>
  </si>
  <si>
    <t>Уровень готовности интеграционной платформы АПК "Безопасный город"</t>
  </si>
  <si>
    <t>Муниципальная программа
 «Доступная среда в муниципальном образовании «Город Калуга»</t>
  </si>
  <si>
    <t>Доля объектов муниципальной социальной инфраструктуры, оборудованных с учетом нужд инвалидов и других МГН</t>
  </si>
  <si>
    <t>Доля муниципальных дошкольных образовательных организаций, в которых сформирована универсальная безбарьерная среда, позволяющая обеспечить обучение детей-инвалидов, в общем количестве муниципальных дошкольных образовательных организаций</t>
  </si>
  <si>
    <t>Количество педагогических работников, прошедших специальную подготовку и обладающих необходимой квалификацией для организации работы с детьми-инвалидами и детьми с ОВЗ</t>
  </si>
  <si>
    <t>Муниципальная программа
 «Организация отдыха, оздоровления, творческого досуга, занятости детей и подростков муниципального образования «Город Калуга» в каникулярное время»</t>
  </si>
  <si>
    <t>Удельный вес численности детей от 7 до 17 лет включительно, охваченных организованными формами отдыха, оздоровления, творческого досуга, занятости в каникулярное время, к общему числу детей в возрасте от 7 до 17 лет включительно</t>
  </si>
  <si>
    <t>Муниципальная программа
 «Социальная поддержка граждан в муниципальном образовании «Город Калуга»</t>
  </si>
  <si>
    <t>Количество получателей адресной социальной помощи</t>
  </si>
  <si>
    <t>1.1.</t>
  </si>
  <si>
    <t>Количество получателей единовременного социального пособия</t>
  </si>
  <si>
    <t>1.2.</t>
  </si>
  <si>
    <t>Количество получателей ежемесячного социального пособия инвалидам 1 и 2 групп, имеющим на иждивении несовершеннолетних детей, и трудоспособным гражданам, осуществляющим уход за инвалидами 1 и 2 групп или ребенком-инвалидом</t>
  </si>
  <si>
    <t>1.3.</t>
  </si>
  <si>
    <t>Количество получателей ежемесячного социального пособия инвалидам 1 группы по зрению с детства, ставшим инвалидами в связи с увечьем, полученным в период Великой Отечественной войны и в результате ее последствий, постоянно проживающим в городе Калуге</t>
  </si>
  <si>
    <t>1.4.</t>
  </si>
  <si>
    <t>Количество получателей социального пособия многодетным семьям с 6-ю и более детьми</t>
  </si>
  <si>
    <t>1.5.</t>
  </si>
  <si>
    <t>Количество граждан, которым  предоставлены услуги по санитарной обработке лиц без определенного места жительства</t>
  </si>
  <si>
    <t>1.6.</t>
  </si>
  <si>
    <t>Количество получателей единовременной денежной выплаты в связи с рождением одновременно трех и более детей</t>
  </si>
  <si>
    <t>1.7.</t>
  </si>
  <si>
    <t>Количество получателей государственной социальной помощи в виде ежегодной единовременной денежной выплаты</t>
  </si>
  <si>
    <t>1.8.</t>
  </si>
  <si>
    <t>Количество получателей государственной социальной помощи на основании социального контракта</t>
  </si>
  <si>
    <t>Количество получателей ежегодной социальной выплаты лицам, достигшим возраста 100 и более лет</t>
  </si>
  <si>
    <t>Количество получателей мер социальной поддержки для граждан, которым присвоено звание "Почетный гражданин города Калуги" и "Почетный гражданин Калужской области", проживающих на территории муниципального образования "Город Калуга"</t>
  </si>
  <si>
    <t>Количество получателей мер социальной поддержки по оплате за содержание жилого помещения многоквартирного дома (отдельные категории граждан)</t>
  </si>
  <si>
    <t>Количество получателей мер социальной поддержки по оплате жилищно-коммунальных услуг в виде ежемесячной денежной выплаты специалистам, работающим в муниципальных организациях в сельской местности, специалистам, достигшим возраста 60 лет (мужчины) и 55 лет (женщины), и специалистам, которым назначена досрочная пенсия по старости в соответствии с законодательством</t>
  </si>
  <si>
    <t>Количество председателей советов многоквартирных домов, лиц, осуществляющих руководство деятельностью ТОС, которым выплачиваются компенсации расходов за произведенную ими оплату жилого помещения и коммунальных услуг</t>
  </si>
  <si>
    <t>Количество получателей ежемесячной социальной выплаты лицам, замещавшим муниципальные должности на постоянной основе, лицам, замещавшим должности муниципальной службы в муниципальном образовании "Город Калуга", а также детям умерших лиц, замещавших указанные должности</t>
  </si>
  <si>
    <t>Количество мероприятий в области социальной политики</t>
  </si>
  <si>
    <t>Количество детей, нуждающихся в социальной поддержке, получивших пригласительные билеты на мероприятия</t>
  </si>
  <si>
    <t>Количество инвалидов и участников Великой Отечественной войны, тружеников тыла и вдов погибших (умерших) инвалидов и участников Великой Отечественной войны, получивших единовременную адресную социальную помощь на проведение капитального ремонта индивидуальных жилых домов</t>
  </si>
  <si>
    <t>Количество получателей мер социальной поддержки по оплате за жилое помещение и коммунальные услуги в соответствии с федеральными законами</t>
  </si>
  <si>
    <t>Количество получателей социальных выплат, пособий, компенсаций детям, семьям с детьми</t>
  </si>
  <si>
    <t>Количество получателей ежегодной денежной выплаты лицам, награжденным нагрудным знаком "Почетный донор России"</t>
  </si>
  <si>
    <t>Количество получателей субсидий на оплату жилого помещения и коммунальных услуг</t>
  </si>
  <si>
    <t>Количество получателей денежных выплат, пособий и компенсаций отдельным категориям граждан в соответствии с региональным законодательством</t>
  </si>
  <si>
    <t>Муниципальная программа «Комплексная профилактика правонарушений на территории
муниципального образования «Город Калуга»</t>
  </si>
  <si>
    <t>Снижение общего числа зарегистрированных преступлений</t>
  </si>
  <si>
    <t>В % к уровню предыду-щего года</t>
  </si>
  <si>
    <t>Изменение количества преступлений, совершенных в общественных местах и на улицах города</t>
  </si>
  <si>
    <t>Снижение количества преступлений, совершенных лицами, ранее совершавшими преступления, в общем числе зарегистрированных преступлений</t>
  </si>
  <si>
    <t>Изменение количества преступлений, совершенных лицами в состоянии алкогольного и наркотического опьянения, в общем числе зарегистрированных преступлений</t>
  </si>
  <si>
    <t>Снижение количества преступлений, совершенных несовершеннолетними</t>
  </si>
  <si>
    <t>Снижение количества дорожно-транспортных происшествий с пострадавшими</t>
  </si>
  <si>
    <t>Муниципальная программа 
«Информационное общество» (Электронный муниципалитет)»</t>
  </si>
  <si>
    <t>Количество информационных систем и сервисов, обеспечивающих эффективную реализацию полномочий Органами</t>
  </si>
  <si>
    <t>Увеличение посещаемости официального сайта Городской Управы города Калуги на 1% в год</t>
  </si>
  <si>
    <t xml:space="preserve">Отклонение значения показателя от планового обусловлено посещаемостью в связи ситуацией со специальной военной операцией.  </t>
  </si>
  <si>
    <t>Доля Органов, эксплуатирующих систему электронного документооборота, от общего количества Органов</t>
  </si>
  <si>
    <t>Количество зданий (помещений), обеспеченных ИКТ, в которых располагаются Органы</t>
  </si>
  <si>
    <t>Количество рабочих мест сотрудников Органов, подключенных к муниципальной мультисервисной сети</t>
  </si>
  <si>
    <t>Доля отечественного программного обеспечения, используемого Органами, от общего числа используемого программного обеспечения</t>
  </si>
  <si>
    <t>Доля обслуживания полученных заявок по диагностике и ремонту техники и оборудования, находящегося в оперативном управлении Органов, в общем количестве поступивших заявок</t>
  </si>
  <si>
    <t>Отклонение значения показателя от планового обусловлено выполнением мероприятий в рамках лимитов бюджетных обязательств на ремонт техники и оборудования</t>
  </si>
  <si>
    <t>Доля обслуживания полученных заявок на устранение сбойных ситуаций при оказании услуг связи Органам в общем количестве поступивших заявок</t>
  </si>
  <si>
    <t>Доля обслуживания полученных заявок на обеспечение звукоусиления мероприятий, проводимых Органами, в общем количестве поступивших заявок</t>
  </si>
  <si>
    <t>Доля жалоб субъектов персональных данных, по результатам рассмотрения которых подтвердились факты нарушения законодательства Российской Федерации в области защиты персональных данных при обработке в информационных системах, в общем количестве поступивших жалоб</t>
  </si>
  <si>
    <t>Доля защиты сведений, составляющих государственную тайну, от общего количества сведений, составляющих государственную тайну, обрабатываемых Органами</t>
  </si>
  <si>
    <t>Количество камер видеонаблюдения, приобретенных и установленных на объектах, находящихся в собственности муниципального образования "Город Калуга"</t>
  </si>
  <si>
    <t>Доля АРМ Органов, обеспеченных средствами защиты информации, от общего количества АРМ Органов</t>
  </si>
  <si>
    <t>Муниципальная программа 
«Повышение эффективности муниципального управления в муниципальном образовании «Город Калуга»</t>
  </si>
  <si>
    <t>Доля муниципальных служащих органов местного самоуправления муниципального образования «Город Калуга», органов Городской Управы города Калуги, в отношении которых обеспечена реализация мероприятий по непрерывному профессиональному развитию</t>
  </si>
  <si>
    <t>Доля руководителей органов местного самоуправления муниципального образования «Город Калуга», органов Городской Управы города Калуги и их структурных подразделений, принявших участие в мероприятиях по профессиональному развитию в сфере стратегического планирования, эффективного менеджмента, развития цифровой экономики, управления мотивацией и иных аналогичных мероприятиях</t>
  </si>
  <si>
    <t>Количество мер, направленных на выявление и минимизацию уровня коррупционных рисков в Городской Управе города Калуги и ее органах</t>
  </si>
  <si>
    <t>Уровень открытости официального сайта Городской Управы города Калуги</t>
  </si>
  <si>
    <t xml:space="preserve">Значительное увеличение значения показателя связано с постоянно проводимой работой управлением делами Городского Головы города Калуги по контролю за предоставлением органами Городской Управы города Калуги информации для размещения на официальном сайте Городской Управы города Калуги и актуальностью ее содержания.   </t>
  </si>
  <si>
    <t>Муниципальная программа
 «Молодежь муниципального образования «Город Калуга»</t>
  </si>
  <si>
    <t>Удельный вес численности молодежи, участвующей в городских мероприятиях, к общему количеству молодежи города Калуги в возрасте от 14 до 35 лет</t>
  </si>
  <si>
    <t>Удельный вес численности молодежи, участвующей в мероприятиях по гражданско-патриотическому воспитанию, к общему количеству молодежи города Калуги в возрасте от 14 до 35 лет</t>
  </si>
  <si>
    <t>Удельный вес численности несовершеннолетних граждан, трудоустраиваемых на временные работы, к общему количеству несовершеннолетних граждан в возрасте от 14 до 18 лет</t>
  </si>
  <si>
    <t>Количество мероприятий по работе с подростками и молодежью</t>
  </si>
  <si>
    <t>шт.</t>
  </si>
  <si>
    <t>Муниципальная программа
 «Развитие физической культуры и спорта в муниципальном образовании «Город Калуга»</t>
  </si>
  <si>
    <t>Доля граждан, проживающих на территории муниципального образования «Город Калуга», систематически занимающихся физической культурой и спортом, в общей численности населения муниципального образования</t>
  </si>
  <si>
    <t>Уровень обеспеченности населения муниципального образования «Город Калуга» спортивными сооружениями, исходя из единовременной пропускной способности объектов спорта</t>
  </si>
  <si>
    <t>Количество присвоенных спортивных разрядов</t>
  </si>
  <si>
    <t>Количество победителей и призеров официальных межрегиональных, всероссийских и международных соревнований</t>
  </si>
  <si>
    <t>Количество лиц, входящих в состав сборных команд России по видам спорта</t>
  </si>
  <si>
    <t>Подпрограмма "Развитие физической культуры и спорта, включая мероприятия по совершенствованию предоставления услуг (выполнения работ) для населения в муниципальных учреждениях спортивной направленности"</t>
  </si>
  <si>
    <t>Численность лиц, получивших услугу по реализации программ дополнительного образования детей в кружках и секциях разной направленности</t>
  </si>
  <si>
    <t>Численность лиц, получивших услугу по спортивной подготовке</t>
  </si>
  <si>
    <t>Численность жителей города, инвалидов и лиц с ограниченными возможностями здоровья, получивших услугу   физкультурно-спортивной направленности</t>
  </si>
  <si>
    <t>Численность лиц, получивших услугу по организации занятий парашютно-авиационными видами спорта</t>
  </si>
  <si>
    <t>Количество детей, подростков и молодежи, охваченных организованными формами отдыха, оздоровления и творческого досуга, занятости в каникулярное время</t>
  </si>
  <si>
    <t>Количество культурно-массовых, физкультурно-оздоровительных мероприятий, соревнований и конкурсов разного уровня</t>
  </si>
  <si>
    <t>Количество спортивных мероприятий</t>
  </si>
  <si>
    <t>Количество физкультурных мероприятий и спортивных мероприятий по реализации Всероссийского физкультурно-спортивного комплекса «Готов к труду и обороне» (ГТО)</t>
  </si>
  <si>
    <t>Доля обновления материально-технического оснащения учреждений по отношению к предыдущему отчетному периоду</t>
  </si>
  <si>
    <t>Количество тренеров, приглашенных на работу в муниципальные учреждения, подведомственные управлению физической культуры, спорта и молодежной политики города Калуги и получивших компенсацию по договорам найма (поднайма) жилых помещений</t>
  </si>
  <si>
    <t>Подпрограмма "Развитие материально-технической базы для занятий с населением массовым спортом на территории города Калуги"</t>
  </si>
  <si>
    <t>Количество вновь построенных физкультурно-оздоровительных комплексов, включая бассейны</t>
  </si>
  <si>
    <t>Количество построенных плоскостных спортивных сооружений</t>
  </si>
  <si>
    <t>Количество подведомственных учреждений, в которых произведен капитальный или текущий ремонт помещений, спортивных сооружений</t>
  </si>
  <si>
    <t>Муниципальная программа «Развитие туризма»</t>
  </si>
  <si>
    <t>Общий объем туристского потока в муниципальное образование «Город Калуга»</t>
  </si>
  <si>
    <t>тыс.чел.</t>
  </si>
  <si>
    <t>Ежегодное издание презентационной и имиджевой продукции (печатная, сувенирная)</t>
  </si>
  <si>
    <t>Количество установленных знаков туристической навигации на территории города Калуги</t>
  </si>
  <si>
    <t>Количество номинантов проекта "Калужское гостеприимство"</t>
  </si>
  <si>
    <t xml:space="preserve">Муниципальная программа «Экономическое развитие»  </t>
  </si>
  <si>
    <t>Объем инвестиций в основной капитал за счет всех источников финансирования (по крупным и средним предприятиям)</t>
  </si>
  <si>
    <t>млрд руб.</t>
  </si>
  <si>
    <t>Число субъектов малого и среднего предпринимательства на 10000 человек населения</t>
  </si>
  <si>
    <t>Доля среднесписочной численности работников (без внешних совместителей) субъектов малого и среднего предпринимательства в среднесписочной численности работников (без внешних совместителей) всех предприятий и организаций, действующих на территории муниципального образования "Город Калуга"</t>
  </si>
  <si>
    <t>Коэффициент "рождаемости" субъектов малого и среднего предпринимательства (количество созданных в отчетном периоде малых и средних предприятий на 1 тыс. действующих на дату окончания отчетного периода малых и средних предприятий)</t>
  </si>
  <si>
    <t>Количество муниципальных унитарных предприятий, находящихся в стадии банкротства</t>
  </si>
  <si>
    <t>Количество проведенных мероприятий, направленных на стимулирование социально-экономического развития города Калуги</t>
  </si>
  <si>
    <t>Подпрограмма «Развитие инвестиционной привлекательности муниципального образования «Город Калуга"</t>
  </si>
  <si>
    <t>Количество новых рабочих мест, созданных в муниципальном образовании в результате привлечения инвестиций (нарастающим итогом)</t>
  </si>
  <si>
    <t>тыс. раб. мест</t>
  </si>
  <si>
    <t>Количество реализуемых инвестиционных проектов на территории муниципального образования "Город Калуга"</t>
  </si>
  <si>
    <t>Количество разработанных проектов для реализации на территории муниципального образования "Город Калуга" с целью предложения инвестору</t>
  </si>
  <si>
    <t>Количество проведенных консультаций для инвесторов</t>
  </si>
  <si>
    <t>Количество принятых делегаций, официальных представителей инвесторов, заинтересованных в развитии экономического сотрудничества с муниципальным образованием "Город Калуга"</t>
  </si>
  <si>
    <t>Подпрограмма «Содействие развитию малого и среднего предпринимательства в муниципальном образовании «Город Калуга»</t>
  </si>
  <si>
    <t>Общий объем расходов бюджета муниципального образования на развитие и поддержку малого и среднего предпринимательства в расчете на одно малое и среднее предприятие муниципального образования</t>
  </si>
  <si>
    <t>руб.</t>
  </si>
  <si>
    <t>Общий объем расходов бюджета муниципального образования на развитие и поддержку малого и среднего предпринимательства в расчете на одного жителя муниципального образования</t>
  </si>
  <si>
    <t>Коэффициент "реинвестирования" (доля объема расходов бюджета муниципального образования на развитие и поддержку малого и среднего предпринимательства в объеме налоговых поступлений от налога на совокупный доход)</t>
  </si>
  <si>
    <t>Доля вновь созданных в течение года субъектов малого и среднего предпринимательства, которым оказана поддержка в рамках муниципальной подпрограммы развития малого и среднего предпринимательства</t>
  </si>
  <si>
    <t>Количество проведенных информационно-консультационных, образовательных и деловых мероприятий</t>
  </si>
  <si>
    <t>Количество субъектов малого и среднего предпринимательства - резидентов бизнес-инкубаторов (нарастающим итогом)</t>
  </si>
  <si>
    <t>Муниципальная программа «Энергосбережение и повышение энергетической эффективности»</t>
  </si>
  <si>
    <t>Доля выполнения запланированных работ по техническому перевооружению отопительных котельных.</t>
  </si>
  <si>
    <t>Доля выполнения запланированных работ по реконструкции тепловых сетей.</t>
  </si>
  <si>
    <t xml:space="preserve">Реализация мероприятия предусмотрена в 2024 году </t>
  </si>
  <si>
    <t>Доля выполнения запланированных работ по внедрению энергосберегающих технологий.</t>
  </si>
  <si>
    <t>Доля выполнения запланированных работ по строительству объектов коммунальной инфраструктуры.</t>
  </si>
  <si>
    <t>Доля выполнения заявок на оснащение квартир муниципального жилого фонда индивидуальными приборами учета энергетических ресурсов и воды.</t>
  </si>
  <si>
    <t>Доля выполнения заявок на приобретение и установку коллективного (общедомового) прибора учета энергетического ресурса в многоквартирном доме.</t>
  </si>
  <si>
    <t>Доля выполнения заявок по замене вышедшего из строя газового оборудования на современное и энергоэффективное в муниципальном жилом фонде.</t>
  </si>
  <si>
    <t>Доля переведенных малоэтажных домов с центральной системы теплоснабжения на индивидуальное поквартирное от плановых значений.</t>
  </si>
  <si>
    <t>Доля выполнения утвержденного плана-графика по бесхозяйным объектам на текущий календарный год.</t>
  </si>
  <si>
    <t xml:space="preserve">Выполнение актуализации схем теплоснабжения и водоснабжения муниципального образования «Город Калуга» </t>
  </si>
  <si>
    <t>Муниципальная  программа «Гражданская инициатива»</t>
  </si>
  <si>
    <t>Подпрограмма «Общественное участие»</t>
  </si>
  <si>
    <t>Доля населения, проживающего на территории МО "Город Калуга", принимающего участие в мероприятиях, проводимых в рамках подпрограммы "Общественное участие"</t>
  </si>
  <si>
    <t>Количество изданных буклетов, газетных статей, телевизионных фильмов о деятельности ТОС</t>
  </si>
  <si>
    <t>Доля ТОС, принявших участие в мероприятиях, проводимых в рамках подпрограммы "Общественное участие"</t>
  </si>
  <si>
    <t>Количество ТОС, получивших материальную поддержку за счет предоставления муниципальных помещений для работы</t>
  </si>
  <si>
    <t>Помещения не предоставлялись</t>
  </si>
  <si>
    <t>Количество ТОС, победивших в конкурсах, проводимых в рамках подпрограммы «Общественное участие»</t>
  </si>
  <si>
    <t>Количество некоммерческих организаций, получивших субсидии</t>
  </si>
  <si>
    <t>Количество реализованных  инициативных проектов</t>
  </si>
  <si>
    <t xml:space="preserve">Подпрограмма «Патриотическое воспитание граждан муниципального образования «Город Калуга» </t>
  </si>
  <si>
    <t>Доля участия населения, проживающего на территории МО "Город Калуга", в мероприятиях, проводимых в рамках подпрограммы "Патриотическое воспитание граждан муниципального образования "Город Калуга"</t>
  </si>
  <si>
    <t>Количество юридических лиц всех форм собственности, принимавших участие в реализации мероприятий подпрограммы "Патриотическое воспитание граждан муниципального образования "Город Калуга"</t>
  </si>
  <si>
    <t>Количество изданных буклетов, газетных статей, телевизионных фильмов о деятельности ветеранских и общественных организаций</t>
  </si>
  <si>
    <t>Количество ветеранских и общественных организаций, принимавших участие в реализации мероприятий по патриотическому воспитанию граждан</t>
  </si>
  <si>
    <t>Подпрограмма «Повышение правовой культуры граждан муниципального образования «Город Калуга»</t>
  </si>
  <si>
    <t>Количество граждан, принявших участие в тематических мероприятиях, направленных на повышение правовой культуры</t>
  </si>
  <si>
    <t xml:space="preserve">Муниципальная программа 
«Поддержка развития Российского казачества на территории муниципального образования «Город Калуга» </t>
  </si>
  <si>
    <t>Количество членов казачьих обществ на территории муниципального образования «Город Калуга»</t>
  </si>
  <si>
    <t>Количество членов казачьих обществ отличается от запланированного, т. к. вступление в ряды казаков происходит на добровольной основе;   люди по собственному желанию  могут выйти из рядов казачьих обществ.</t>
  </si>
  <si>
    <t>Количество проведенных общественных мероприятий на территории муниципального образования «Город Калуга»
с участием самодеятельных казачьих коллективов</t>
  </si>
  <si>
    <t>Повышенный интерес к проведению  мероприятий  с участием самодеятельных казачьих коллективов казачьих.</t>
  </si>
  <si>
    <t>Количество проведенных мероприятий с участием казачьих кадет</t>
  </si>
  <si>
    <t>Количество проведенных общественных мероприятий регионального и межрегионального уровней в области спорта и культуры с участием казачества</t>
  </si>
  <si>
    <t>Количество прочих мероприятий (проведение семинаров, участие в конкурсах) с участием членов казачьих обществ, осуществляющих свою деятельность на территории муниципального образования «Город Калуга»</t>
  </si>
  <si>
    <t>Количество учащихся МБОУ 10-18 лет в рамках функционирования казачьих классов, групп, объединений</t>
  </si>
  <si>
    <t>Количество часов участия народных дружинников в охране общественного порядка из числа казачьих обществ</t>
  </si>
  <si>
    <t>Муниципальная программа "Семья и дети в муниципальном образовании"</t>
  </si>
  <si>
    <t>Количество получателей ежемесячного денежного вознаграждения</t>
  </si>
  <si>
    <t>Количество получателей ежемесячных денежных выплат</t>
  </si>
  <si>
    <t>Количество получателей меры социальной поддержки по обеспечению бесплатного проезда детей-сирот и детей, оставшихся без попечения родителей, и лиц из их числа</t>
  </si>
  <si>
    <t>Мера носит заявительный характер.</t>
  </si>
  <si>
    <t>Количество получателей единовременных денежных выплат</t>
  </si>
  <si>
    <t>Количество получателей ежемесячной компенсации на оплату расходов по договорам найма (поднайма) жилых помещений до фактического обеспечения жилым помещением специализированного жилищного фонда детям-сиротам и детям, оставшимся без попечения родителей, а также лицам из их числа, постоянно или преимущественно проживающим на территории Калужской области, имеющим право на предоставление жилых помещений специализированного жилищного фонда</t>
  </si>
  <si>
    <t>Количество получателей ежегодной единовременной выплаты на оплату лекарств</t>
  </si>
  <si>
    <t>Количество проведенных мероприятий в области опеки и попечительства</t>
  </si>
  <si>
    <t>Количество детей-сирот и детей, оставшихся без попечения родителей, состоящих на учете в муниципальном образовании "Город Калуга</t>
  </si>
  <si>
    <t>Дети, относящиеся к категории детей-сирот и детей, оставшихся без попечения родителей, выявленные и устроенные на территории МО «Город Калуга», выбыли в другие субъекты РФ. Большое количество детей достигло совершеннолетия</t>
  </si>
  <si>
    <t>Количество совершеннолетних недееспособных граждан и граждан, ограниченных в дееспособности, состоящих на учете в муниципальном образовании "Город Калуга"</t>
  </si>
  <si>
    <t>Численность выявленных детей-сирот и детей, оставшихся без попечения родителей</t>
  </si>
  <si>
    <t>Лишение родительских прав многодетных родителей, выявление на территории МО «Город Калуга» детей, родители которых проживают на территории  других муниципальных районов Калужской области, и находившихся в медицинских учреждениях, организациях для детей-сирот и детей, оставшихся без попечения родителей.</t>
  </si>
  <si>
    <t>Доля детей-сирот, детей, оставшихся без попечения родителей, устроенных в замещающие семьи, в том числе усыновленных (удочеренных), из числа выявленных детей-сирот, детей, оставшихся без попечения родителей</t>
  </si>
  <si>
    <t>Сотрудниками отдела ведется активная работа по семейному устройству детей-сирот и детей, оставшихся без попечения родителей</t>
  </si>
  <si>
    <t>Удельный вес совершеннолетних недееспособных граждан, находящихся под опекой физических лиц, по отношению к общему числу состоящих на учете совершеннолетних недееспособных граждан</t>
  </si>
  <si>
    <t>Муниципальная программа 
«Сохранение историко–архитектурного облика центра города «Старый город»</t>
  </si>
  <si>
    <t>Количество объектов культурного наследия, в отношении которых проведены мероприятия по их сохранению (историко-культурная экспертиза, разработана научно-проектная (проектная) документация, проведены работы по ремонту, реставрации, приспособлению для современного использования)</t>
  </si>
  <si>
    <t>Доля объектов культурного наследия местного (муниципального) значения, находящихся в неудовлетворительном (аварийном) состоянии</t>
  </si>
  <si>
    <t>Количество перечней, содержащих актуальные сведения об объектах культурного наследия местного (муниципального)</t>
  </si>
  <si>
    <t>Количество мероприятий, направленных на формирование понимания необходимости сохранения объектов культурного наследия, связанных с обеспечением государственной охраны, сохранением, использованием объектов культурного наследия</t>
  </si>
  <si>
    <t>Муниципальная программа «Городская среда»</t>
  </si>
  <si>
    <t xml:space="preserve"> Подпрограмма «Благоустроенный город»</t>
  </si>
  <si>
    <t>Количество и площадь объектов благоустройства, находящихся на обслуживании, увеличение посадки цветов</t>
  </si>
  <si>
    <t>Увеличение площади не достигнуто в связи с уменьшением количества вновь благоустраиваемых общественных территорий</t>
  </si>
  <si>
    <t>га</t>
  </si>
  <si>
    <t>Количество и площадь высаженных цветов</t>
  </si>
  <si>
    <t>кв.м</t>
  </si>
  <si>
    <t>Количество удаленных аварийных насаждений</t>
  </si>
  <si>
    <t>Количество деревьев, прошедших санитарную и омолаживающую обрезку</t>
  </si>
  <si>
    <t>Перераспределение финансирования на более актуальные задачи привело к уменьшению показателя</t>
  </si>
  <si>
    <t>Количество посаженных деревьев/кустарников</t>
  </si>
  <si>
    <t>Объем утилизированных древесных отходов</t>
  </si>
  <si>
    <t>тыс.куб.м</t>
  </si>
  <si>
    <t>Демеркуризация ртутьсодержащих отходов</t>
  </si>
  <si>
    <t>Площадь городских и сельских кладбищ, находящихся на обслуживании</t>
  </si>
  <si>
    <t>Количество обслуживаемых фонтанов</t>
  </si>
  <si>
    <t>Количество обслуживаемых туалетных кабин, модулей</t>
  </si>
  <si>
    <t>Количество обслуживаемых муниципальных колодцев</t>
  </si>
  <si>
    <t>Количество обслуживаемых светильников</t>
  </si>
  <si>
    <t>Объем потребляемой энергии системами наружного освещения</t>
  </si>
  <si>
    <t>тыс.кВт.час</t>
  </si>
  <si>
    <t>Доля горения от общего количества обслуживаемых светильников, не менее</t>
  </si>
  <si>
    <t>Количество заменяемых светильников при проведении работ по капитальному ремонту</t>
  </si>
  <si>
    <t>Доля территорий города, в которых уровень загрязнения воздуха превышает нормативные показатели</t>
  </si>
  <si>
    <t>Площадь рекультивации полигона ТБО</t>
  </si>
  <si>
    <t>Количество водоемов, подлежащих очистке</t>
  </si>
  <si>
    <t>Количество устроенных детских игровых и тренажерных комплексов</t>
  </si>
  <si>
    <t>Количество установленных лавок и скамеек</t>
  </si>
  <si>
    <t>Протяженность установленного леерного ограждения</t>
  </si>
  <si>
    <t>п. м</t>
  </si>
  <si>
    <t>Снижение уровня износа объектов инженерной инфраструктуры наружного освещения</t>
  </si>
  <si>
    <t>Ввод в действие систем дождевой канализации</t>
  </si>
  <si>
    <t>м</t>
  </si>
  <si>
    <t>Количество отловленных безнадзорных животных</t>
  </si>
  <si>
    <t>Количество транспортируемых тел умерших</t>
  </si>
  <si>
    <t>Количество транспортируемых умерших животных</t>
  </si>
  <si>
    <t>Количество обслуживаемых муниципальных контейнерных площадок</t>
  </si>
  <si>
    <t>Площадь обустроенных пешеходных дорожек</t>
  </si>
  <si>
    <t>Работы по обустройству дорожек велись в соответствие с планом, в рамках выделенного финансирования.</t>
  </si>
  <si>
    <t>Количество локаций праздничных украшений</t>
  </si>
  <si>
    <t>Площадь проездов, находящихся на обслуживании</t>
  </si>
  <si>
    <t>кв. м</t>
  </si>
  <si>
    <t>Доля предприятий, имеющих допустимые нормативы выбросов вредных веществ в атмосферу муниципального образования "Город Калуга", к общему количеству предприятий муниципального образования "Город Калуга"</t>
  </si>
  <si>
    <t>Муниципальная программа «Формирование современной городской среды»</t>
  </si>
  <si>
    <t xml:space="preserve"> Количество благоустроенных дворовых территорий многоквартирных домов
 </t>
  </si>
  <si>
    <t>Площадь благоустроенных дворовых территорий</t>
  </si>
  <si>
    <t>Количество благоустроенных общественных территорий</t>
  </si>
  <si>
    <t>Площадь благоустроенных общественных территорий</t>
  </si>
  <si>
    <t>Муниципальная программа «Развитие образования в муниципальном образовании "Город Калуга"</t>
  </si>
  <si>
    <t>Открытие новых мест в дошкольных и общеобразовательных организациях:</t>
  </si>
  <si>
    <t>в дошкольных организациях</t>
  </si>
  <si>
    <t>кол-во</t>
  </si>
  <si>
    <t>в общеобразовательных организациях</t>
  </si>
  <si>
    <t>Реализация гарантий получения дошкольного, начального общего, основного общего, среднего общего образования</t>
  </si>
  <si>
    <t>Доля детей, включенных в муниципальную систему выявления, развития и поддержки детей и молодежи, проявляющих способности и таланты, в общей численности детей в возрасте 5-18 лет муниципального образования "Город Калуга"</t>
  </si>
  <si>
    <t>Подпрограмма «Функционирование системы образования"</t>
  </si>
  <si>
    <t>Численность обучающихся в учреждениях дошкольного образования</t>
  </si>
  <si>
    <t>человек</t>
  </si>
  <si>
    <t xml:space="preserve">Изменение демографической ситуации </t>
  </si>
  <si>
    <t>Численность обучающихся в учреждениях общего образования</t>
  </si>
  <si>
    <t>Численность обучающихся в учреждениях дополнительного образования детей</t>
  </si>
  <si>
    <t>Подпрограмма «Развитие дошкольного образования»</t>
  </si>
  <si>
    <t>Доступность дошкольного образования для детей в возрасте от 1 года до 3 лет</t>
  </si>
  <si>
    <t>Удельный вес числа муниципальных дошкольных образовательных учреждений, удовлетворяющих требованиям комплексной безопасности</t>
  </si>
  <si>
    <t>Подпрограмма «Новая школа»</t>
  </si>
  <si>
    <t> </t>
  </si>
  <si>
    <t>Количество новых мест, оборудованных в соответствии с современными требованиями</t>
  </si>
  <si>
    <t>Удельный вес количества муниципальных общеобразовательных организаций, удовлетворяющих требованиям комплексной безопасности</t>
  </si>
  <si>
    <t>Охват питания на бесплатной основе отдельных категорий обучающихся, определяемых постановлением Городской Управы города Калуги</t>
  </si>
  <si>
    <t>Подпрограмма «Одаренные дети Калуги»</t>
  </si>
  <si>
    <t>Количество побед, одержанных в региональных, всероссийских, международных конкурсах, соревнованиях, олимпиадах, конференциях, чтениях, турнирах и т.п., состязательных мероприятиях различной направленности</t>
  </si>
  <si>
    <t>Количество педагогов, получивших поддержку за работу с детьми и молодежью, проявляющими способности и таланты</t>
  </si>
  <si>
    <t>Муниципальная программа "Управление имущественным комплексом муниципального образования "Город Калуга"</t>
  </si>
  <si>
    <t>Доля неиспользуемых объектов, находящихся в казне муниципального образования "Город Калуга"</t>
  </si>
  <si>
    <t>(%)</t>
  </si>
  <si>
    <t>Количество объектов казны муниципального образования "Город Калуга" и выявленного бесхозяйного имущества, в отношении которых изготовлена техническая документация и получены экспертные заключения</t>
  </si>
  <si>
    <t>2.1</t>
  </si>
  <si>
    <t>управлением городского хозяйства города Калуги/МКУ "СЕЗГХ"</t>
  </si>
  <si>
    <t>2.2</t>
  </si>
  <si>
    <t>управлением жилищно-коммунального хозяйства города Калуги</t>
  </si>
  <si>
    <t>2.3</t>
  </si>
  <si>
    <t>управлением экономики и имущественных отношений города Калуги</t>
  </si>
  <si>
    <t>Количество объектов, по которым проведена оценка рыночной стоимости арендной платы и иного пользования муниципальным имуществом</t>
  </si>
  <si>
    <t>Количество объектов, по которым проведена оценка рыночной стоимости объектов недвижимости, находящихся в собственности муниципального образования "Город Калуга", земельных участков под подлежащими приватизации отдельно стоящими объектами недвижимости</t>
  </si>
  <si>
    <t>4.1</t>
  </si>
  <si>
    <t>Количество объектов муниципального имущества, в отношении которых проведены мероприятия по оценке рыночной стоимости</t>
  </si>
  <si>
    <t>Количество подлежащих приватизации муниципальных унитарных предприятий, в отношении которых проведен внешний аудит</t>
  </si>
  <si>
    <t>Выполнение плана поступлений в бюджет муниципального образования "Город Калуга" неналоговых доходов от аренды муниципального имущества</t>
  </si>
  <si>
    <t>Выполнение плана (программы) приватизации муниципального имущества по доходам бюджета муниципального образования "Город Калуга"</t>
  </si>
  <si>
    <t>Количество хозяйственных обществ (товариществ), в которых проведена оценка рыночной стоимости акций (доли, вкладов) (ед.)</t>
  </si>
  <si>
    <t>Количество жилых помещений, в отношении которых осуществлена приватизация</t>
  </si>
  <si>
    <t>Количество объектов, в отношении которых проведены мероприятия по охране и содержанию</t>
  </si>
  <si>
    <t>Муниципальная программа «Развитие транспортной системы и безопасность дорожного движения»</t>
  </si>
  <si>
    <t>Подпрограмма «Совершенствование и развитие улично-дорожной сети на территории города Калуги»</t>
  </si>
  <si>
    <t>Доля протяжённости дорог, соответствующих нормативным требованиям, от общей протяжённости дорог</t>
  </si>
  <si>
    <t>Увеличение протяженности дорожной сети за счет реализации программных мероприятий по строительству</t>
  </si>
  <si>
    <t>км</t>
  </si>
  <si>
    <t>Протяженности тротуаров за счет реализации программных мероприятий по строительству</t>
  </si>
  <si>
    <t>Подпрограмма «Совершенствование организации транспортного обслуживания населения на территории муниципального образования «Город Калуга»</t>
  </si>
  <si>
    <t>Доля перевозок пассажиров муниципальным общественным транспортом</t>
  </si>
  <si>
    <t>Количество маршрутных транспортных средств, оборудованных АСОП</t>
  </si>
  <si>
    <t>Количество проверок соблюдения требований по осуществлению регулярных перевозок пассажиров</t>
  </si>
  <si>
    <t>Подпрограмма  «Благоустройство дворовых территорий и междворовых проездов на территории муниципального образования «Город Калуга»</t>
  </si>
  <si>
    <t>Доля отремонтированных дворовых территорий и междворовых проездов от общего количества дворовых территорий, расположенных в границах города Калуги</t>
  </si>
  <si>
    <t>Объем выполненных работ по устранению деформаций (выбоин, просадок, трещин и других дефектов) асфальтобетонного покрытия дворовых территорий и междворовых проездов, расположенных в границах города Калуги</t>
  </si>
  <si>
    <t>Подпрограмма «Повышение безопасности дорожного движения на территории 
муниципального образования «Город Калуга»</t>
  </si>
  <si>
    <t>Количество дорожно-транспортных происшествий</t>
  </si>
  <si>
    <t>Количество модернизированных светофорных объектов</t>
  </si>
  <si>
    <t>Количество установленных светофорных объектов</t>
  </si>
  <si>
    <t xml:space="preserve">Доля  нанесённой горизонтальной дорожной разметки от общего  количества требуемой разметки </t>
  </si>
  <si>
    <t>Количество установленных дорожных знаков</t>
  </si>
  <si>
    <t>Количество обслуживаемых светофорных объектов</t>
  </si>
  <si>
    <t>Количество обслуженных барьерных и пешеходных ограждений</t>
  </si>
  <si>
    <t>п.м.</t>
  </si>
  <si>
    <t>Количество оборудованных мобильных детских автогородков</t>
  </si>
  <si>
    <t>Количество выданных световозвращающих браслетов для пешеходов</t>
  </si>
  <si>
    <t>Прочие мероприятия программы</t>
  </si>
  <si>
    <t>Количество платных парковочных мест</t>
  </si>
  <si>
    <t>Муниципальная программа «Обеспечение доступным и комфортным жильем и коммунальными услугами населения муниципального образования 
«Город Калуга»</t>
  </si>
  <si>
    <t>Подпрограмма «Капитальный ремонт многоквартирных жилых домов муниципального образования «Город Калуга»</t>
  </si>
  <si>
    <t>Количество жилых помещений, входящих в состав муниципального жилищного фонда, в которых проведен капитальный ремонт</t>
  </si>
  <si>
    <t>Количество многоквартирных жилых домов, в которых проведен ремонт общего имущества во исполнение судебных актов</t>
  </si>
  <si>
    <t>Доля оплаты взносов муниципального образования "Город Калуга" в фонд капитального ремонта за муниципальные жилые помещения</t>
  </si>
  <si>
    <t>Подпрограмма «Переселение граждан из аварийного жилищного фонда в муниципальном образовании «Город Калуга»</t>
  </si>
  <si>
    <t>Количество отселенных жилых помещений аварийных домов</t>
  </si>
  <si>
    <t>Количество расселенных аварийных домов</t>
  </si>
  <si>
    <t>Количество человек, переселенных из аварийного жилищного фонда</t>
  </si>
  <si>
    <t>Количество квадратных метров жилых помещений расселенных аварийных домов</t>
  </si>
  <si>
    <t>Доля расселенных  аварийных жилых домов в общем количестве аварийных домов, предлагаемых к расселению</t>
  </si>
  <si>
    <t>Подпрограмма «Обеспечение жильем молодых семей в муниципальном образовании «Город Калуга»</t>
  </si>
  <si>
    <t>Количество молодых семей, улучшивших жилищные условия в результате предоставления социальной выплаты на приобретение жилья или строительство индивидуального жилого дома (в том числе с использованием заемных средств)</t>
  </si>
  <si>
    <t>число семей</t>
  </si>
  <si>
    <t>Подпрограмма «Строительство и реконструкция объектов водоснабжения и водоотведения муниципального образования «Город Калуга»</t>
  </si>
  <si>
    <t xml:space="preserve">Доля населения потребляющая качественную питьевую воду </t>
  </si>
  <si>
    <t>Доля населения обеспеченного центральным водоснабжением</t>
  </si>
  <si>
    <t>Количество жилых помещений, находящихся в муниципальной собственности, в которых проведен ремонт в соответствии с предписаниями государственной жилищной инспекции</t>
  </si>
  <si>
    <t>Площадь жилых помещений, находящихся в муниципальной собственности муниципального образования  «Город Калуга»  до их заселения</t>
  </si>
  <si>
    <t>Предоставление субсидии носит заявительный характер</t>
  </si>
  <si>
    <t>Площадь муниципальных жилых помещений, признанных в установленном порядке непригодными для проживания, по которым осуществляется возмещение управляющим организациям недополученных доходов в части платы за содержание и текущий ремонт за исключением платы за вывоз отходов</t>
  </si>
  <si>
    <t>Площадь муниципальных жилых помещений, не оборудованных системами водоотведения, по которым осуществляется возмещение управляющим организациям недополученных доходов в части платы за вывоз отходов</t>
  </si>
  <si>
    <t>Площадь муниципальных жилых помещений, оборудованных водопроводом и местным водоотведением (септиками), по которым осуществляется возмещение управляющим организациям недополученных доходов в части платы за вывоз отходов</t>
  </si>
  <si>
    <t>Количество инженерных сетей, находящихся на содержании в муниципальном образовании «Город Калуга»</t>
  </si>
  <si>
    <t>Количество жилых домов, отключенных от сетей инженерно-технического обеспечения</t>
  </si>
  <si>
    <t>Количество вывезенного мусора из муниципальных жилых помещений</t>
  </si>
  <si>
    <t>кол-во помещений</t>
  </si>
  <si>
    <t>Количество обследованных строительных конструкций в многоквартирных жилых домах, входящих в состав муниципального жилищного фонда</t>
  </si>
  <si>
    <t xml:space="preserve">Объем  предоставленной субсидии юридическим лицам в целях возмещения недополученных доходов в связи с оказанием услуг по отоплению многоквартирных домов, расположенных на территории муниципального образования «Город Калуга» </t>
  </si>
  <si>
    <t>тыс.руб.</t>
  </si>
  <si>
    <t>Количество многоквартирных жилых домов в которых осуществлен  капитальный ремонт общего имущества</t>
  </si>
  <si>
    <t xml:space="preserve">Муниципальная программа 
</t>
  </si>
  <si>
    <t xml:space="preserve">«Развитие сельского хозяйства и регулирования рынков сельскохозяйственной продукции, сырья и продовольствия» </t>
  </si>
  <si>
    <t>Объем валовой сельскохозяйственной продукции во всех категориях хозяйств</t>
  </si>
  <si>
    <t>млн руб.</t>
  </si>
  <si>
    <t>Количество организованных мероприятий консультационно-информационного содержания (семинаров, лекций), выставок, ярмарок, конкурсов и других мероприятий в сельском хозяйстве, направленных на стимулирование сбыта продукции и обеспечение условий функционирования агропромышленного комплекса</t>
  </si>
  <si>
    <t>Выполнение части рекомендуемой рациональной среднедушевой нормы потребления молока (молоко и молокопродукты - всего в пересчете на молоко), производимого сельскохозяйственными товаропроизводителями (сельскохозяйственные предприятия, индивидуальные предприниматели, являющиеся главами крестьянских (фермерских) хозяйств, крестьянские (фермерские) хозяйства)</t>
  </si>
  <si>
    <t>Выполнение части рекомендуемой рациональной среднедушевой нормы потребления картофеля, производимого сельскохозяйственными товаропроизводителями (сельскохозяйственные предприятия, индивидуальные предприниматели, являющиеся главами крестьянских (фермерских) хозяйств, крестьянские (фермерские) хозяйства)</t>
  </si>
  <si>
    <t>Выполнение части рекомендуемой рациональной среднедушевой нормы потребления овощей, производимых сельскохозяйственными товаропроизводителями (сельскохозяйственные предприятия, индивидуальные предприниматели, являющиеся главами крестьянских (фермерских) хозяйств, крестьянские (фермерские) хозяйства)</t>
  </si>
  <si>
    <t>Подпрограмма муниципального образования «Город Калуга» «Развитие молочного скотоводства в муниципальном образовании «Город Калуга»</t>
  </si>
  <si>
    <t>Поголовье крупного рогатого скота  сельскохозяйственных товаропроизводителей (сельскохозяйственные предприятия, индивидуальные предприниматели, являющиеся главами крестьянских  (фермерских) хозяйств,  крестьянские  (фермерские) хозяйства)</t>
  </si>
  <si>
    <t>гол.</t>
  </si>
  <si>
    <t>Поголовье коров сельскохозяйственных товаропроизводителей (сельскохозяйственные предприятия, индивидуальные предприниматели, являющиеся главами крестьянских (фермерских) хозяйств, крестьянские (фермерские) хозяйства)</t>
  </si>
  <si>
    <t>Валовое производство молока  сельскохозяйственными товаропроизводителями (сельскохозяйственные предприятия, индивидуальные предприниматели, являющиеся главами крестьянских (фермерских) хозяйств, крестьянские (фермерские) хозяйства)</t>
  </si>
  <si>
    <t>т</t>
  </si>
  <si>
    <t>Реализация молока сельскохозяйственными товаропроизводителями (сельскохозяйственные предприятия, индивидуальные предприниматели, являющиеся главами крестьянских (фермерских) хозяйств, крестьянские (фермерские) хозяйства)</t>
  </si>
  <si>
    <t>Надой на корову в год  сельскохозяйственными товаропроизводителями (сельскохозяйственные предприятия, индивидуальные предприниматели, являющиеся главами крестьянских (фермерских) хозяйств, крестьянские (фермерские) хозяйства)</t>
  </si>
  <si>
    <t>кг</t>
  </si>
  <si>
    <t xml:space="preserve">Подпрограмма «По сохранению и воспроизводству плодородия почв, поддержке отдельных отраслей сельскохозяйственного производства сельскохозяйственных товаропроизводителей, расположенных на территории муниципального образования
 «Город Калуга»                                </t>
  </si>
  <si>
    <t>Валовое производство зерна сельскохозяйственными товаропроизводителями (сельскохозяйственные предприятия, индивидуальные предприниматели, являющиеся главами крестьянских (фермерских) хозяйств, крестьянские (фермерские) хозяйства)</t>
  </si>
  <si>
    <t>Невыполнение показателя произошло из-за снижения посевных площадей под зерновые культуры в связи с фактическим прекращением основной хозяйственной деятельности ЗАО «Калуга-Молоко по причине банкротства</t>
  </si>
  <si>
    <t xml:space="preserve">Валовое производство картофеля сельскохозяйственными товаропроизводителями (сельскохозяйственные предприятия, индивидуальные предприниматели, являющиеся главами крестьянских (фермерских) хозяйств, крестьянские (фермерские) хозяйства) </t>
  </si>
  <si>
    <t>Валовое производство овощей сельскохозяйственными товаропроизводителями  (сельскохозяйственные предприятия, индивидуальные предприниматели, являющиеся главами крестьянских (фермерских) хозяйств, крестьянские (фермерские) хозяйства)</t>
  </si>
  <si>
    <t xml:space="preserve"> т</t>
  </si>
  <si>
    <t xml:space="preserve">Увеличение посевных площадей сельскохозяйственных культур сельскохозяйственными товаропроизводителями, в том числе за счет вовлечения в сельскохозяйственный оборот неиспользуемых земель </t>
  </si>
  <si>
    <t>Невыполнение показателя произошло в связи с фактическим прекращением основной хозяйственной деятельности ЗАО «Калуга-Молоко по причине банкротства и, соответственно, со снижением посевных площадей</t>
  </si>
  <si>
    <t>«Территориальное планирование и градостроительное зонирование муниципального образования «Город Калуга»</t>
  </si>
  <si>
    <t>Количество актуальных документов территориального планирования городского округа "Город Калуга"</t>
  </si>
  <si>
    <t>Количество актуальных документов градостроительного зонирования городского округа "Город Калуга"</t>
  </si>
  <si>
    <t>Количество проектов планировок и проектов межевания территорий городского округа "Город Калуга"</t>
  </si>
  <si>
    <t>Плановый показатель указывался ориентировочно и уточнился только в процессе проведения указанных работ</t>
  </si>
  <si>
    <t>Количество актуальных местных нормативов градостроительного проектирования городского округа "Город Калуга"</t>
  </si>
  <si>
    <t>Доля территориальных зон, сведения о границах которых внесены в Единый государственный реестр недвижимости, в общем количестве территориальных зон, установленных Правилами землепользования и застройки на территории городского округа "Город Калуга"</t>
  </si>
  <si>
    <t>Доля населенных пунктов городского округа "Город Калуга", сведения о границах которых внесены в Единый государственный реестр недвижимости, в общем количестве населенных пунктов городского округа "Город Калуга"</t>
  </si>
  <si>
    <t>Количество земельных участков, по которым выполнены кадастровые работы по устранению реестровых ошибок, выявленных при внесении в сведения ЕГРН описаний границ населенных пунктов и территориальных зон</t>
  </si>
  <si>
    <t xml:space="preserve">Фактический показатель изменился в связи с проведенным анализом и уменьшением количества земельных участков, по которым необходимо провести данное мероприятие. </t>
  </si>
  <si>
    <t>Количество объектов недвижимости, в отношении которых проведены комплексные кадастровые работы</t>
  </si>
  <si>
    <t>Площадь земельных участков, в отношении которых проведены кадастровые работы</t>
  </si>
  <si>
    <t>Количество публикаций по пропаганде донорства</t>
  </si>
  <si>
    <t>Количество публикаций по санитарно-гигиеническому просвещению населения</t>
  </si>
  <si>
    <t xml:space="preserve">Количество публикаций о возможности распространения социально значимых заболеваний и заболеваний, представляющих опасность для окружающих, на территории муниципального образования </t>
  </si>
  <si>
    <t>Количество публикаций по пропаганде охраны здоровья граждан от воздействия окружающего табачного дыма, последствий потребления табака или потребления никотинсодержащей продукции на территории муниципального образования «Город Калуга»</t>
  </si>
  <si>
    <t>Приложение №2</t>
  </si>
  <si>
    <t>Оценка степени достижения целей и решения задач муниципальных программ муниципального образования</t>
  </si>
  <si>
    <t xml:space="preserve"> «Город Калуга»</t>
  </si>
  <si>
    <t>№ п/п</t>
  </si>
  <si>
    <t>Наименование программы</t>
  </si>
  <si>
    <t>Сумма степени достижения индикаторов (показателей) (∑Сi)</t>
  </si>
  <si>
    <t>Количество индикаторов (показателей) (n)</t>
  </si>
  <si>
    <t>Оценка степени достижения целей и решения задач (С)</t>
  </si>
  <si>
    <t>Примечание</t>
  </si>
  <si>
    <t xml:space="preserve">Степень достижения целей и решения задач 1 </t>
  </si>
  <si>
    <t>Муниципальная программа «Развитие культуры и искусства муниципального образования «Город Калуга»</t>
  </si>
  <si>
    <t>Срок реализации: 2020-2025 гг.</t>
  </si>
  <si>
    <t>в состав программы входят</t>
  </si>
  <si>
    <t>Следующие показатели повлияли на уменьшение степени достижения целей и решения задач:</t>
  </si>
  <si>
    <t xml:space="preserve">Прочие </t>
  </si>
  <si>
    <t xml:space="preserve">Муниципальная программа «Формирование современной городской среды» </t>
  </si>
  <si>
    <t>Муниципальная программа «Доступная среда в муниципальном образовании «Город Калуга»</t>
  </si>
  <si>
    <t xml:space="preserve">Муниципальная программа «Энергосбережение и повышение энергетической эффективности»  </t>
  </si>
  <si>
    <t>Муниципальная программа «Организация отдыха, оздоровления, творческого досуга, занятости детей и подростков муниципального образования «Город Калуга» в каникулярное время»</t>
  </si>
  <si>
    <t>Муниципальная программа «Развитие образования в муниципальном образовании «Город Калуга»</t>
  </si>
  <si>
    <t>в состав программы входят:</t>
  </si>
  <si>
    <t>Прочие мероприятия</t>
  </si>
  <si>
    <t>Подпрограмма "Функционирование системы образования"</t>
  </si>
  <si>
    <t xml:space="preserve"> На уменьшение степени достижения целей и решения задач повлияли следующие показатели:</t>
  </si>
  <si>
    <t>Подпрограмма "Развитие дошкольного образования"</t>
  </si>
  <si>
    <t>Муниципальная программа «Информационное общество» (Электронный муниципалитет)</t>
  </si>
  <si>
    <t>Муниципальная программа «Гражданская инициатива»</t>
  </si>
  <si>
    <t xml:space="preserve">Подпрограмма «Общественное участие» </t>
  </si>
  <si>
    <t>Подпрограмма «Патриотическое воспитание граждан муниципального образования «Город Калуга»</t>
  </si>
  <si>
    <t xml:space="preserve">Степень достижения целей и решения задач от 0,9 до 1 </t>
  </si>
  <si>
    <t>Муниципальная программа «Комплексная профилактика правонарушений на территории муниципального образования «Город Калуга»</t>
  </si>
  <si>
    <t>Утверждена постановлением Городской Управы города Калуги № 545-п от 31 декабря 2019 г.  (в ред. Постановлений Городской Управы г. Калуги от 19.04.2021 N 143-п, от 14.01.2022 № 3-п, от 14.03.2022 № 104-п, от 04.04.2022 № 134-п)</t>
  </si>
  <si>
    <t xml:space="preserve">Муниципальная программа «Повышение эффективности муниципального управления в муниципальном образовании «Город Калуга» </t>
  </si>
  <si>
    <t>Муниципальная программа «Безопасность жизнедеятельности населения муниципального образования «Город Калуга»</t>
  </si>
  <si>
    <t>Срок действия программы: 2020-2025 гг.</t>
  </si>
  <si>
    <t>Прочие</t>
  </si>
  <si>
    <t>Подпрограмма «Развитие и совершенствование гражданской обороны муниципального образования «Город Калуга»;</t>
  </si>
  <si>
    <t>Подпрограмма «Предупреждение и ликвидация последствий чрезвычайных ситуаций на территории муниципального образования «Город Калуга» и обеспечение первичных мер пожарной безопасности»</t>
  </si>
  <si>
    <t xml:space="preserve">Муниципальная программа «Развитие физической культуры и спорта в муниципальном образовании «Город Калуга» </t>
  </si>
  <si>
    <t>Муниципальная программа «Экономическое развитие»</t>
  </si>
  <si>
    <t>Подпрограмма «Развитие инвестиционной привлекательности муниципального образования «Город Калуга»</t>
  </si>
  <si>
    <t>Срок реализации: 2020-2026 гг.</t>
  </si>
  <si>
    <t xml:space="preserve">Подпрограмма «Совершенствование организации транспортного обслуживания населения на территории муниципального образования «Город Калуга» </t>
  </si>
  <si>
    <t>Подпрограмма «Благоустройство дворовых территорий и междворовых проездов на территории муниципального образования «Город Калуга»</t>
  </si>
  <si>
    <t xml:space="preserve">Подпрограмма «Повышение безопасности дорожного движения на территории муниципального образования «Город Калуга» </t>
  </si>
  <si>
    <t>Муниципальная программа «Управление имущественным комплексом муниципального образования «Город Калуга»</t>
  </si>
  <si>
    <t>Степень достижения целей и решения задач от 0,7 до 0,9</t>
  </si>
  <si>
    <t>Муниципальная программа «Социальная поддержка граждан в муниципальном образовании «Город Калуга»</t>
  </si>
  <si>
    <t>Муниципальная программа «Семья и дети в муниципальном образовании «Город Калуга»</t>
  </si>
  <si>
    <t>Снижение следующих показателей повлияло на уменьшение степени достижения целей и решения задач:</t>
  </si>
  <si>
    <t>Муниципальная программа «Молодежь муниципального образования «Город Калуга»</t>
  </si>
  <si>
    <t>Муниципальная программа «Территориальное планирование и градостроительное зонирование муниципального образования «Город Калуга»</t>
  </si>
  <si>
    <t>Срок реализации: 2021-2026 гг.</t>
  </si>
  <si>
    <t xml:space="preserve">Муниципальная программа «Обеспечение доступным и комфортным жильем и коммунальными услугами населения муниципального образования «Город Калуга» </t>
  </si>
  <si>
    <t>Муниципальная программа «Развитие сельского хозяйства и регулирования рынков сельскохозяйственной продукции, сырья и продовольствия»</t>
  </si>
  <si>
    <t>Подпрограмма «Развитие молочного скотоводства в  муниципальном образовании «Город Калуга»</t>
  </si>
  <si>
    <t xml:space="preserve">Подпрограмма «По сохранению и воспроизводству плодородия почв, поддержке отдельных отраслей сельскохозяйственного производства сельскохозяйственных товаропроизводителей, расположенных на территории муниципального образования  «Город Калуга»              </t>
  </si>
  <si>
    <t>Подпрограмма «Благоустроенный город»</t>
  </si>
  <si>
    <t>Подпрограмма «Охрана окружающей среды муниципального образования «Город Калуга»</t>
  </si>
  <si>
    <t>Степень достижения целей и решения задач от 0,5 до 0,7</t>
  </si>
  <si>
    <t>Степень достижения целей и решения задач менее 0,5</t>
  </si>
  <si>
    <t>Муниципальная программа «Сохранение историко-архитектурного облика центра города «Старый город»</t>
  </si>
  <si>
    <r>
      <rPr>
        <b/>
        <sz val="11"/>
        <color indexed="8"/>
        <rFont val="Times New Roman"/>
        <family val="1"/>
        <charset val="204"/>
      </rPr>
      <t>Муниципальная программа «Укрепление общественного здоровья в муниципальном образовании «Город Калуга»</t>
    </r>
    <r>
      <rPr>
        <sz val="11"/>
        <color indexed="8"/>
        <rFont val="Times New Roman"/>
        <family val="1"/>
        <charset val="204"/>
      </rPr>
      <t xml:space="preserve"> </t>
    </r>
  </si>
  <si>
    <t xml:space="preserve">Утверждена постановлением Городской Управы города Калуги № 100-п от 09 марта 2022 г. </t>
  </si>
  <si>
    <t>Срок реализации: 2022-2027 гг.</t>
  </si>
  <si>
    <t>Приложение 3</t>
  </si>
  <si>
    <t>Сведения о выполнении расходных обязательств, связанных с реализацией муниципальных программ</t>
  </si>
  <si>
    <t xml:space="preserve">Тыс. руб. </t>
  </si>
  <si>
    <t>Уровень исполнения муниципальной программы по расходам (Уи)</t>
  </si>
  <si>
    <t>Уровень исполнения муниципальной программы по расходам 1</t>
  </si>
  <si>
    <t xml:space="preserve">Муниципальная программа «Комплексная профилактика правонарушений на территории муниципального образования «Город Калуга» </t>
  </si>
  <si>
    <t xml:space="preserve">Муниципальная программа "Укрепление общественного здоровья в муниципальном образовании "Город Калуга" </t>
  </si>
  <si>
    <t xml:space="preserve">Муниципальная программа «Городская среда» </t>
  </si>
  <si>
    <t>Муниципальная программа «Поддержка развития Российского казачества на территории муниципального образования «Город Калуга»</t>
  </si>
  <si>
    <t>Уровень исполнения муниципальной программы по расходам от 0,9 до 1</t>
  </si>
  <si>
    <t>Муниципальная программа «Информационное общество» (Электронный муниципалитет).</t>
  </si>
  <si>
    <t>Уровень исполнения муниципальной программы по расходам от 0,7 до 0,9</t>
  </si>
  <si>
    <t>Муниципальная программа «Сохранение историко–архитектурного облика центра города «Старый город»</t>
  </si>
  <si>
    <t>ИТОГО:</t>
  </si>
  <si>
    <t>Приложение № 5</t>
  </si>
  <si>
    <t>Комплексная оценка эффективности реализации муниципальных программ</t>
  </si>
  <si>
    <t>Оценка степени реализации мероприятий муниципальной программы (М)</t>
  </si>
  <si>
    <t>Комплексная оценка эффективности реализации муниципальных программ (О=0,5С+0,2Уи+0,3М)</t>
  </si>
  <si>
    <t>Высокий уровень эффективности (0,9 и более)</t>
  </si>
  <si>
    <t>Муниципальная программа «Повышение эффективности муниципального управления в муниципальном образовании «Город Калуга»</t>
  </si>
  <si>
    <t>Муниципальная программа «Развитие физической культуры и спорта в муниципальном образовании «Город Калуга»</t>
  </si>
  <si>
    <t>Удовлетворительный уровень эффективности (от 0,7 до 0,9)</t>
  </si>
  <si>
    <t>Муниципальная программа «Обеспечение доступным и комфортным жильем и коммунальными услугами населения муниципального образования «Город Калуга»</t>
  </si>
  <si>
    <t>Неудовлетворительный уровень эффективности (менее 0,7)</t>
  </si>
  <si>
    <t>Приложение № 6</t>
  </si>
  <si>
    <t>Динамика комплексной оценки эффективности реализации муниципальных программ</t>
  </si>
  <si>
    <t xml:space="preserve">Динамика комплексной оценки эффективности реализации муниципальных программ </t>
  </si>
  <si>
    <t>№</t>
  </si>
  <si>
    <t>Дата</t>
  </si>
  <si>
    <t xml:space="preserve">Комплексная оценка эффективности реализации муниципальных программ </t>
  </si>
  <si>
    <t>Ответственный исполнитель</t>
  </si>
  <si>
    <t>за 2015 год</t>
  </si>
  <si>
    <t>за 2016 год</t>
  </si>
  <si>
    <t>за 2017 год</t>
  </si>
  <si>
    <t>за 2018 год</t>
  </si>
  <si>
    <t>за 2019 год</t>
  </si>
  <si>
    <t>за 2021 год</t>
  </si>
  <si>
    <t>за 2022 год</t>
  </si>
  <si>
    <t>550-п</t>
  </si>
  <si>
    <t>УО</t>
  </si>
  <si>
    <t>100-п</t>
  </si>
  <si>
    <t>УДГГ</t>
  </si>
  <si>
    <t>485-п</t>
  </si>
  <si>
    <t>558-п</t>
  </si>
  <si>
    <t>УЖКХ</t>
  </si>
  <si>
    <t>532-п</t>
  </si>
  <si>
    <t>545-п</t>
  </si>
  <si>
    <t>513-п</t>
  </si>
  <si>
    <t>УЭИО</t>
  </si>
  <si>
    <t>541-п</t>
  </si>
  <si>
    <t>514-п</t>
  </si>
  <si>
    <t>543-п</t>
  </si>
  <si>
    <t>УК</t>
  </si>
  <si>
    <t>546-п</t>
  </si>
  <si>
    <t>УФКСМП</t>
  </si>
  <si>
    <t>530-п</t>
  </si>
  <si>
    <t>Отдел защиты</t>
  </si>
  <si>
    <t>534-п</t>
  </si>
  <si>
    <t>552-п</t>
  </si>
  <si>
    <t>УСЗ</t>
  </si>
  <si>
    <t>8-п</t>
  </si>
  <si>
    <t>УпРсНнТ</t>
  </si>
  <si>
    <t>46-п</t>
  </si>
  <si>
    <t>УГХ</t>
  </si>
  <si>
    <t>445-п</t>
  </si>
  <si>
    <t>-</t>
  </si>
  <si>
    <t>Отдел по охране прав недееспособных</t>
  </si>
  <si>
    <t>542-п</t>
  </si>
  <si>
    <t>523-п</t>
  </si>
  <si>
    <t>375-п</t>
  </si>
  <si>
    <t>УАГСЗО</t>
  </si>
  <si>
    <t>439-п</t>
  </si>
  <si>
    <t>554-п</t>
  </si>
  <si>
    <t>505-п</t>
  </si>
  <si>
    <t>540-п</t>
  </si>
  <si>
    <t>549-п</t>
  </si>
  <si>
    <t>559-п</t>
  </si>
  <si>
    <t>Показатели деятельности органов Городской Управы города Калуги за 2022 год</t>
  </si>
  <si>
    <t>Наимено-вание органа</t>
  </si>
  <si>
    <t>Количество конкурентных процедур</t>
  </si>
  <si>
    <t>Сумма разыгранных средств (тыс.руб.)</t>
  </si>
  <si>
    <t>Количество реализуемых муниципальных программ (ведомственных целевых программ, не включенных в муниципальные программы)**</t>
  </si>
  <si>
    <t>Количество реализуемых муниципальных программ, по которым орган Городской Управы города Калуги является соисполнителем</t>
  </si>
  <si>
    <t>Результаты комплексной оценки реализации муниципальных программ</t>
  </si>
  <si>
    <t>Управление экономики и имущественных отношений города Калуги</t>
  </si>
  <si>
    <t>Управление делами Городского Головы города Калуги</t>
  </si>
  <si>
    <t>Управление социальной защиты города Калуги</t>
  </si>
  <si>
    <t>Управление городского хозяйства города Калуги</t>
  </si>
  <si>
    <t>Управление образования города Калуги</t>
  </si>
  <si>
    <t>Управление физической культуры, спорта и молодежной политики города Калуги</t>
  </si>
  <si>
    <t>Управление жилищно – коммунального хозяйства города Калуги</t>
  </si>
  <si>
    <t>Управление по работе с населением на территориях</t>
  </si>
  <si>
    <t>Управление архитектуры, градостроительства и земельных отношений города Калуги</t>
  </si>
  <si>
    <t>Управление культуры города Калуги</t>
  </si>
  <si>
    <t>Отдел по охране прав несовершеннолетних, недееспособных и патронажу города Калуги</t>
  </si>
  <si>
    <t>Отдел по организации защиты населения</t>
  </si>
  <si>
    <t>Управление финансов города Калуги</t>
  </si>
  <si>
    <t>Муниципальная программа «Содействие занятости населения в муниципальном образовании «Город Калуга»</t>
  </si>
  <si>
    <t>555-п</t>
  </si>
  <si>
    <t>СА // УА</t>
  </si>
  <si>
    <r>
      <t>Муниципальная программа «Поддержка развития Российского казачества на территории муниципального образования «Город Калуга»</t>
    </r>
    <r>
      <rPr>
        <sz val="11"/>
        <color indexed="8"/>
        <rFont val="Times New Roman"/>
        <family val="1"/>
        <charset val="204"/>
      </rPr>
      <t xml:space="preserve"> </t>
    </r>
  </si>
  <si>
    <r>
      <t>Подпрограмма</t>
    </r>
    <r>
      <rPr>
        <i/>
        <sz val="11"/>
        <color indexed="8"/>
        <rFont val="Times New Roman"/>
        <family val="1"/>
        <charset val="204"/>
      </rPr>
      <t xml:space="preserve"> «Содействие развитию малого и среднего предпринимательства в муниципальном образовании «Город Калуга»</t>
    </r>
  </si>
  <si>
    <t>От представителей казачества  заявок на участие в других мероприятиях, проводимых управлением физической культуры, спорта и молодежной политики города Калуги, не поступало.</t>
  </si>
  <si>
    <t>Мера носит заявительный характер</t>
  </si>
  <si>
    <t>вниз</t>
  </si>
  <si>
    <t>без изменений</t>
  </si>
  <si>
    <t>наверх</t>
  </si>
  <si>
    <t>по муниципальным программам в 2023 году</t>
  </si>
  <si>
    <t>2023 год</t>
  </si>
  <si>
    <t>за 2023 год</t>
  </si>
  <si>
    <t>Увеличение показателя связано с закупкой резервов материальных и технических средств</t>
  </si>
  <si>
    <t>Вследствие проводимой профилактической  работы по пропаганде</t>
  </si>
  <si>
    <t xml:space="preserve">В связи с увеличением финансирования в рамках мероприятия были проведены дополнительные работы </t>
  </si>
  <si>
    <t xml:space="preserve">1) Укомплектованность запасов продовольствия, медицинских средств индивидуальной защиты и иных средств (план-98%, факт -94%).  Данный показатель не выполнен, это связано с изменением объемов и  количества наименований номенклатуры запасов в соответствии с изменениями в нормативно-правовых документах. </t>
  </si>
  <si>
    <t>не менее 65</t>
  </si>
  <si>
    <t xml:space="preserve"> -</t>
  </si>
  <si>
    <t>Доля обращений за получением массовых социально значимых государственных и муниципальных услуг в электронном виде с использованием единого портала государственных услуг от общего количества таких услуг</t>
  </si>
  <si>
    <t xml:space="preserve">  -</t>
  </si>
  <si>
    <t>Отклонение показателя связано с техническими проблемами в работе интерактивной формы предоставления услуги по записи детей на обучение по дополнительной общеобразовательной программе, размещенной на Едином портале госуслуг, который совпал с пиком обращений родителей (начало учебного года)  для записи детей в спортивные секции и образовательные кружки.</t>
  </si>
  <si>
    <r>
      <t>1</t>
    </r>
    <r>
      <rPr>
        <sz val="10"/>
        <color indexed="60"/>
        <rFont val="Times New Roman"/>
        <family val="1"/>
        <charset val="204"/>
      </rPr>
      <t xml:space="preserve">. </t>
    </r>
    <r>
      <rPr>
        <sz val="10"/>
        <color indexed="8"/>
        <rFont val="Times New Roman"/>
        <family val="1"/>
        <charset val="204"/>
      </rPr>
      <t xml:space="preserve">Доля обращений за получением массовых социально значимых государственных и муниципальных услуг в электронном виде с использованием единого портала государственных услуг от общего количества таких услуг (план - 40%, факт — 37,6%).
Отклонение показателя связано с техническими проблемами в работе интерактивной формы предоставления услуги по записи детей на обучение по дополнительной общеобразовательной программе, размещенной на Едином портале госуслуг, который совпал с пиком обращений родителей (начало учебного года)  для записи детей в спортивные секции и образовательные кружки..
</t>
    </r>
  </si>
  <si>
    <t>Количество земельных участков, в отношении которых выполнены работы по подготовке проектной документации по изменению и установлению границ земель, на которых располагаются леса, расположенные в лесопарковых зонах защитных лесов государственного лесного фонда</t>
  </si>
  <si>
    <t xml:space="preserve"> - </t>
  </si>
  <si>
    <t>Снижение следующих показателей повлияло на уменьшение степени достижения целей и решения задач:
1) Количество проектов планировок и проектов межевания территорий городского округа "Город Калуга";
2) Количество земельных участков, по которым выполнены кадастровые работы по устранению реестровых ошибок, выявленных при внесении в сведения ЕГРН описаний границ населенных пунктов и территориальных зон;
3 )Количество объектов недвижимости, в отношении которых проведены комплексные кадастровые работы.
 Данные показатели были плановыми, планировались ориентировочно и могут уточняться только в процессе проведения указанных работ</t>
  </si>
  <si>
    <r>
      <t>Утверждена постановлением Городской Управы города Калуги № 543-п от 31 декабря 2019 г.(в ред. Постановлений Городской Управы г. Калуги от 07.07.2020 № 188-п, от 05.11.2020 № 322-п, от 19.04.2021 № 141-п, 30.09.2021 № 353-п, от 28.02.2022 № 82-п,от 10.06.2022 №226-п, от 28.04.2023 № 156-п, от 03.07.2023 № 231-п)</t>
    </r>
    <r>
      <rPr>
        <b/>
        <sz val="11"/>
        <color indexed="8"/>
        <rFont val="Times New Roman"/>
        <family val="1"/>
        <charset val="204"/>
      </rPr>
      <t xml:space="preserve"> </t>
    </r>
  </si>
  <si>
    <t>Подпрограмма  « Поддержка и развитие муниципальных библиотек  города Калуги»</t>
  </si>
  <si>
    <t>Муниципальная программа «Укрепление общественного здоровья в муниципальном образовании «Город Калуга»</t>
  </si>
  <si>
    <t>желаемая тенденция развития данного показателя является снижение значения</t>
  </si>
  <si>
    <t>Количество разработанных проектов объединенной зоны охраны объектов культурного наследия (памятников истории и культуры) народов Российской Федерации, расположенных на территории города Калуги</t>
  </si>
  <si>
    <t xml:space="preserve">Утверждена постановлением Городской Управы города Калуги № 549-п от 31 декабря 2019 г. (в ред. Постановлений Городской Управы г. Калуги от 28.04.2021 № 166-п, от 12.05.2021 № 177-п, от 29.04.2022 № 173-п, от 25.05.2023 № 175-п, от 13.12.2023 № 465-п) 
</t>
  </si>
  <si>
    <t xml:space="preserve">Муниципальная программа  «Укрепление общественного здоровья в муниципальном образовании  «Город Калуга» </t>
  </si>
  <si>
    <t>желаемая тенденция развития данного показателя является снижение значения
Отклонение показателя (индикатора) от запланированного произошло в связи отсутствием предписаний ГЖИ.</t>
  </si>
  <si>
    <t xml:space="preserve"> в 2023 году были поданы исковые заявления в Калужский районный суд Калужской области по отдельным жилым помещениям в аварийных домах о переселении в судебном порядке (отказ граждан от предоставляемых жилых помещений).</t>
  </si>
  <si>
    <t>что в 37 аварийных домах остаются не расселенными по 1-2 жилым помещениям, в связи с рассмотрением дел в калужском районном суде Калужской области о переселении в судебном порядке</t>
  </si>
  <si>
    <t>в 2023 году были поданы исковые заявления в Калужский районный суд Калужской области по отдельным жилым помещениям в аварийных домах о переселении в судебном порядке (отказ граждан от предоставляемых жилых помещений).</t>
  </si>
  <si>
    <t>в 37 аварийных домах остаются не расселенными по 1-2 жилым помещениям, в связи с рассмотрением дел в калужском районном суде Калужской области о переселении в судебном порядке. В этой связи расселить предполагаемый объем аварийного жилищного фонда не представлялось возможным.</t>
  </si>
  <si>
    <t>С 2023 года мероприятие реализуется в рамках подпрограммы «Капитальный ремонт многоквартирных жилых домов муниципального образования «Город Калуга»</t>
  </si>
  <si>
    <t>отсутствием финансирования</t>
  </si>
  <si>
    <t>Степень роста по отношению к 2022 году</t>
  </si>
  <si>
    <t>Обоснование отклонений значений показателя (индикатора) 
на конец 2023 года
(при наличии)</t>
  </si>
  <si>
    <r>
      <t>Утверждена постановлением Городской Управы города Калуги № 554-п от 31 декабря 2019 г. (в ред. Постановления Городской Управы г. Калуги от 01.11.2021, №379-п, от 10.08.2022 № 302-п, от 05.06.2023 № 193-п</t>
    </r>
    <r>
      <rPr>
        <sz val="11"/>
        <color indexed="62"/>
        <rFont val="Times New Roman"/>
        <family val="1"/>
        <charset val="204"/>
      </rPr>
      <t>)</t>
    </r>
  </si>
  <si>
    <r>
      <rPr>
        <u/>
        <sz val="10"/>
        <color indexed="8"/>
        <rFont val="Times New Roman"/>
        <family val="1"/>
        <charset val="204"/>
      </rPr>
      <t xml:space="preserve"> Следующие показатели повлияли на уменьшение степени достижения целей и решения задач:  </t>
    </r>
    <r>
      <rPr>
        <sz val="10"/>
        <color indexed="8"/>
        <rFont val="Times New Roman"/>
        <family val="1"/>
        <charset val="204"/>
      </rPr>
      <t xml:space="preserve">                                                                                                                                                                                                                                                                                                                                1)Количество многоквартирных жилых домов, в которых проведен капитальный ремонт общего имущества во исполнение судебных актов (план - 44, факт - 39) Отклонение показателя (индикатора) от запланированного в связи недостаточным финансированием.  
2) Количество отселенных жилых помещений аварийных домов (план — 546, факт — 488). 
3) Количество расселенных аварийных домов (план — 67, факт -30).
4) Количество человек, переселенных из аварийного жилищного фонда (план — 1351, факт — 1153).
5) Количество квадратных метров жилых помещений расселенных аварийных домов (план - 17832,02 кв.м, факт - 14691,3 кв.м). 
6) Доля расселенных  аварийных жилых домов в общем количестве аварийных домов, предлагаемых к расселению (план — 100%, факт — 70,1%).
Мероприятия не выполнены: в  37 аварийных домах остаются не расселенными по 1-2 жилым помещениям, в связи с рассмотрением дел в калужском районном суде Калужской области о переселении в судебном порядке. В этой связи расселить предполагаемый объем аварийного жилищного фонда не представлялось возможным.
7) Количество жилых помещений, находящихся в муниципальной собственности, в которых проведен капитальный ремонт в соответствии с предписаниями Государственной жилищной инспекции Калужской ( план - 1 ед., факт - 0 ед.) Отклонение показателя (индикатора) от запланированного произошло в связи отсутствием предписаний ГЖИ.
8) Количество жилых домов, отключенных от сетей инженерно-технического обеспечения (план - 27 кв.м. факт- 17 кв.м.) Отклонение показателя (индикатора) от запланированного произошло в связи с отсутствием финансирования.
9) Количество многоквартирных жилых домов, в которых осуществлен капитальный ремонт общего имущества (план- 3ед., факт -0 ед.)Отклонение показателя (индикатора) от запланированного произошло в связи с отсутствием финансирования.</t>
    </r>
  </si>
  <si>
    <t xml:space="preserve">Утверждена постановлением Городской Управы города Калуги № 534-п от 31 декабря 2020 г. (в ред. Постановлений Городской Управы г. Калуги от 15.07.2020 № 197-п, от 31.03.2021 № 114-п, от 12.08.2021 № 299-п, от 30.12.2021 № 460-п, от 15.03.2022 № 107-п, от 01.06.2022 № 206-п, от 19.09.2022 № 344-п, от 21.11.2022 № 409-пот 10.03.2023 № 81-п, от 27.07.2023 № 272-п, от 14.11.2023 № 419-п) </t>
  </si>
  <si>
    <t>Показатель исполнения мероприятия ниже планового, в связи  с увеличением лиц, продолжающих обучение на 2-ом и последующих годах обучения. В следствие чего произошло уменьшение количества вновь прибывших детей</t>
  </si>
  <si>
    <t>Показатель исполнения мероприятия ниже планового, в связи с увеличением стоимости тренировочных прыжков с парашютом</t>
  </si>
  <si>
    <t>Показатель исполнения мероприятия ниже планового в связи с нереализацией мероприятий по строительству объекта за счет внебюджетных источников</t>
  </si>
  <si>
    <t>Утверждена постановлением Городской Управы города Калуги № 546-п от 31 декабря 2019 г.  (в ред. Постановления Городской Управы г. Калуги от от 15.07.2020 № 193-п, от 04.12.2020 № 375-п, от 20.01.2021 № 8-п, от 16.03.2021 № 83-п, от 31.08.2021 № 320-п, от 20.10.2021 № 373-п, от 28.04.2022 № 164-п, от 07.03.2023 № 78-п)</t>
  </si>
  <si>
    <t xml:space="preserve">Утверждена постановлением Городской Управы города Калуги № 485-п от 18 декабря 2019 г. (в ред. Постановлений Городской Управы г. Калуги от 19.02.2020 № 51-п, от 05.06.2020 № 172-п, от 26.08.2020 № 253-п, от 23.10.2020 № 313-п, от 10.12.2020 № 382-п, от 12.05.2021 № 174-п, от 23.06.2021 № 220-п, от 30.08.2021 № 319-п, от 12.10.2021 № 364-п, от 20.12.2021  № 435-п, от 03.03.2022 № 92-п, от 04.05.2022 № 174-п, от 31.08.2022 № 326-п,  от 13.03.2023 № 87-п, от 25.07.2023 № 267-п, от 26.10.2023 № 394-п, от 21.12.2023 № 485-п) </t>
  </si>
  <si>
    <t xml:space="preserve">1) Численность обучающихся в учреждениях дошкольного образования (план - 21 300, факт - 20 317). Причиной явилось изменение демографической ситуации. </t>
  </si>
  <si>
    <t>1) Доля обслуживания полученных заявок по диагностике и ремонту техники и оборудования, находящегося в оперативном управлении Органов, в общем количестве поступивших заявок (план - 100%, факт - 98,4%). Отклонение значения показателя от планового обусловлено выполнением мероприятий в рамках лимитов бюджетных обязательств на ремонт техники и оборудования.</t>
  </si>
  <si>
    <t xml:space="preserve"> 8.1</t>
  </si>
  <si>
    <t>Количество граждан, пользующихся правом бесплатного проезда в городском транспорте общего пользования</t>
  </si>
  <si>
    <t>Количество граждан, пользующихся правом льготного проезда по месячным льготным проездным билетам в городском транспорте общего пользования</t>
  </si>
  <si>
    <t>Утверждена постановлением Городской Управы города Калуги № 552-п от 31 декабря 2019 г. (в ред. Постановлений Городской Управы г. Калуги от 21.07.2021 № 248-п, от 06.07.2022 № 257-п, от 06.09.2022 № 331-п, от 22.08.2023 № 303-п)</t>
  </si>
  <si>
    <t>2) Количество получателей мер социальной поддержки по оплате за содержание жилого помещения многоквартирного дома (отдельные категории граждан)(план - 237 чел., факт - 193 чел.).(все обращения были удовлетворены)</t>
  </si>
  <si>
    <t xml:space="preserve">3) Количество получателей мер социальной поддержки по оплате жилищно- коммунальных услуг в виде ежемесячной денежной выплаты специалистам, работающим в муниципальных организациях в сельской местности, специалистам, достигшим возраста 60 лет (мужчины) и 55 лет (женщины), и специалистам, которым назначена досрочная пенсия по старости в соответствии с законодательством (план - 39 чел., факт - 38 чел.). </t>
  </si>
  <si>
    <t xml:space="preserve">4) Количество получателей ежемесячной социальной выплаты лицам, замещавшим муниципальные должности на постоянной основе и должности муниципальной службы в муниципальном образовании «Город Калуга», а также детям умерших лиц, замещавших указанные должности (план — 484 чел., факт - 456 чел.). </t>
  </si>
  <si>
    <t xml:space="preserve">6) Количество инвалидов и участников Великой Отечественной войны, тружеников тыла и вдов погибших (умерших) инвалидов и участников Великой Отечественной войны, получивших единовременную адресную социальную помощь на проведение капитального ремонта индивидуальных жилых домов (план — 2 чел., факт - 0 чел.). </t>
  </si>
  <si>
    <t xml:space="preserve">5) Количество мероприятий в области социальной политики(план — 11 чел., факт - 10 чел.). </t>
  </si>
  <si>
    <t xml:space="preserve">7) Количество получателей мер социальной поддержки по оплате за жилое помещение и коммунальные услуги в соответствии с федеральными законами (план - 30000 шт., факт - 29656 шт.) </t>
  </si>
  <si>
    <t xml:space="preserve">8) Количество получателей субсидий на оплату жилого помещения и коммунальных услуг (план - 6000 чел., факт - 4387 чел.). </t>
  </si>
  <si>
    <t xml:space="preserve">9) Количество получателей денежных выплат, пособий и компенсаций отдельным категориям граждан в соответствии с региональным законодательством  (план - 42000 чел., факт - 37105 чел.) </t>
  </si>
  <si>
    <t xml:space="preserve">Увеличение количества выплат на детей, находящихся под опекой, связано с тем,  что увеличилось количество выявленных детей-сирот и детей, оставшихся без попечения родителей, которых передают под опеку и в приемные семьи, расположенные на территории Калужской области, в соответствии с Законом Калужской области от 28.04.2005 N 61-ОЗ  "О размере, порядке назначения и выплаты денежных средств на содержание детей, находящихся под опекой или попечительством" </t>
  </si>
  <si>
    <t>Увеличение количества выплат связано с увеличением количества заявителей на выплату компенсаций на оплату расходов по договорам найма (поднайма) жилых помещений детям сиротам и детям, оставшимся без попечения родителей, а также лицам из их числа.</t>
  </si>
  <si>
    <t xml:space="preserve">На учете в муниципальном образовании «Город Калуга» состоят граждане, признанные недееспособными, ограниченными в дееспособности решением суда, вступившим в законную силу, недееспособные, ограниченные в дееспособности граждане, прибывшие в г. Калугу на постоянное место жительства.
Количество поданных заявлений в суд о признании граждан недееспособными не уменьшилось.
</t>
  </si>
  <si>
    <t>Сотрудниками отдела ведется активная работа с родственниками недееспособных граждан по вопросу оформления опеки над своими недееспособными родственниками</t>
  </si>
  <si>
    <t>Утверждена постановлением Городской Управы города Калуги № 455-п от 29 декабря 2017 г. (в ред. Постановления Городской Управы г. Калуги от 02.07.2018 № 237-п, от 29.03.2019 № 117-п, от 06.08.2020 № 224-п, от 28.04.2021 № 165-п, от 06.06.2022 № 207-п, от 27.07.2022 № 278-п, от 21.06.2023 № 215-п)</t>
  </si>
  <si>
    <t>1) Количество   получателей   ежемесячного   денежного вознаграждения (план 716, факт - 549) Т</t>
  </si>
  <si>
    <t xml:space="preserve">2) Количество получателей ежемесячных денежных выплат (план - 767, факт -  696) </t>
  </si>
  <si>
    <t>3) Количество получателей единовременных денежных выплат (план - 90, факт - 60). Мера носит заявительный характер.</t>
  </si>
  <si>
    <t>4) Количество получателей ежегодной единовременной выплаты на оплату лекарств (план -500 чел., факт - 366 чел.)</t>
  </si>
  <si>
    <t xml:space="preserve">5) Количество детей-сирот и детей, оставшихся без попечения родителей, состоящих на учете в муниципальном образовании «Город Калуга» (план - 1020, факт - 746). </t>
  </si>
  <si>
    <t xml:space="preserve">6) Количество совершеннолетних недееспособных граждан и граждан, ограниченных в дееспособности, состоящих на учете в муниципальном образовании «Город Калуга» (план - 600 чел., факт — 560 чел.) 
</t>
  </si>
  <si>
    <t>Объекты муниципальной социальной инфраструктуры с учетом нужд инвалидов и других МГН не оборудовались</t>
  </si>
  <si>
    <t>Утверждена постановлением Городской Управы города Калуги № 540-п от 31 декабря 2019 г.  (в ред. Постановлений Городской Управы г. Калуги от 20.04.2021 № 147-п, от 21.06.2021 № 217-п, от 03.02.2022, № 31-п, от 25.03.2022 № 121-п, от 14.12.2022 № 465-п, от 25.12.2023 № 493-п)</t>
  </si>
  <si>
    <t>Следующие показатели повлияли на уменьшение степени достижения целей и решения задач: Доля объектов муниципальной социальной инфраструктуры, оборудованных с учетом нужд инвалидов и других МГН (план -93,5%, факт -92,1%) Объекты муниципальной социальной инфраструктуры с учетом нужд инвалидов и других МГН не оборудовались</t>
  </si>
  <si>
    <t>в 2023 году заявок от представителей казачества для участия в конкурсах не поступало</t>
  </si>
  <si>
    <t>Утверждена постановлением Городской Управы города Калуги № 505-п от 25 декабря 2019 г. (в редакции Постановлений Городской Управы города Калуги от 29.09.2022 № 355-п, от 20.02.2023 № 57-п)</t>
  </si>
  <si>
    <t>1. Количество членов казачьих обществ на территории муниципального образования «Город Калуга» (план — 460 чел., факт — 250 чел.) Количество членов казачьих обществ отличается от запланированного, т. к. вступление в ряды казаков происходит на добровольной основе;   люди по собственному желанию  могут выйти из рядов казачьих обществ.</t>
  </si>
  <si>
    <r>
      <t xml:space="preserve">2. Количество проведенных общественных мероприятий регионального и межрегионального уровней в области спорта и культуры с участием казачества  (план - 4 ед., факт - 2 ед.). </t>
    </r>
    <r>
      <rPr>
        <sz val="10"/>
        <rFont val="Times New Roman"/>
        <family val="1"/>
        <charset val="204"/>
      </rPr>
      <t>От представителей казачества  заявок на участие в других мероприятиях, проводимых управлением физической культуры, спорта и молодежной политики города Калуги, не поступало.</t>
    </r>
  </si>
  <si>
    <t>3. Количество часов участия народных дружинников в охране общественного порядка из числа казачьих обществ (план - 700 час., факт - 160 час.). Время участия народных дружинников в охране общественного порядка из числа казачьих обществ меньше запланированного, т. к. казаки осуществляют выходы на дежурство только на городские мероприятия с массовым пребыванием граждан, либо на мероприятия, имеющие общественный резонанс. С 2022 года из-за проведения СВО (специальной военной операции) отменено значительное количество массовых мероприятий, фактическое время участия народных дружинников в охране общественного порядка значительно снизилось. 
4. Количество прочих мероприятий (проведение семинаров, участие в конкурсах) с участием членов казачьих обществ, осуществляющих свою деятельность на территории муниципального образования «Город Калуга» (план - 4 ед., факт-0 ед.) В 2023 году заявок от представителей казачества для участия в конкурсах не поступало.</t>
  </si>
  <si>
    <t>1. Снижение количества дорожно-транспортных происшествий с пострадавшими (план — 97%, факт — 100,3%). Количество  дорожно-транспортных происшествий с пострадавшими увеличилось на 1 ДТП</t>
  </si>
  <si>
    <t>Субсидии предоставлены ТОС «Наш Терепец», ТОС «Силикатный». Других заявок на предоставление субсидий не поступало</t>
  </si>
  <si>
    <t xml:space="preserve">Утверждена постановлением Городской Управы города Калуги № 8-п от 20 января 2020 г. (в ред. Постановлений Городской Управы г. Калуги от 20.03.2020 № 80-п, от 25.03.2020 № 84-п, от 31.07.2020 № 213-п, от 13.08.2020 № 236-п, от 12.11.2020 № 336-п, от 21.04.2021 № 151-п, от 09.06.2021 № 209-п, от 25.06.2021 № 224-п, от 01.09.2021 № 322-п, от 24.03.2022 № 116-п, от 23.05.2022 № 189-п, от 20.07.2022 № 270-п, от 08.12.2022 № 455-п, от 07.03.2023 № 77-п, от 01.06.2023 № 188-п, от 01.12.2023 № 437-п) </t>
  </si>
  <si>
    <r>
      <t xml:space="preserve"> На уменьшение степени достижения целей и решения задач повлиял следующий показатель: 
1) </t>
    </r>
    <r>
      <rPr>
        <sz val="10"/>
        <rFont val="Times New Roman"/>
        <family val="1"/>
        <charset val="204"/>
      </rPr>
      <t>Количество ТОС, получивших имущественную поддержку за счет предоставления муниципальных помещений для работы (План-23 ед., Факт - 21 ед.) Причина невыполнения: Помещения не предоставлялись.
2) Количество некоммерческих организаций, получивших субсидию (план-3 ед., факт - 2 ед.) Субсидии предоставлены ТОС «Наш Терепец», ТОС «Силикатный». Других заявок на предоставление субсидий не поступало.</t>
    </r>
  </si>
  <si>
    <t>желаемая тенденция развития данного показателя является снижение значения
Мероприятия не осуществлялись</t>
  </si>
  <si>
    <t>фактическое значение показателя по данному объекту (1,272 км) меньше планового (3,4 км) в связи с корректировкой проектных решений (обнаружение техногенных насыпных грунтов).</t>
  </si>
  <si>
    <t>Уменьшение значения показателя обусловлено поэтапной оптимизацией маршрутной сети, которая продолжается и в настоящее время</t>
  </si>
  <si>
    <t>По состоянию на  конец 2023 года в МБУ «СМЭУ» на содержании находится 179 ед. светофорных объектов</t>
  </si>
  <si>
    <t>Снижение значения показателя обусловлено недостаточностью финансирования на данный вид работ</t>
  </si>
  <si>
    <t>желаемая тенденция развития данного показателя является снижение значения
увеличение трафика движения и, как следствие, возникновением более частых ДТП. Кроме того следует отметить, что 2023 год можно охарактеризовать как «аномальный» по количеству выпавших осадков в виде снега (в 4 раза больше, чем за аналогичный период 2022 года), что в свою очередь также повлияло на рост показателя по сравнению с его планируемой величиной</t>
  </si>
  <si>
    <t xml:space="preserve">В 2023 году комплексного благоустройства дворовых территорий не производилось (управлением жилищно-коммунального хозяйства проводились только работы по установке малых архитектурных форм на 20 дворовых территориях).
По условиям федерального проекта «Формирование комфортной городской среды», изменение показателей возможно только при комплексном благоустройстве дворовой территории с выполнением обязательного перечня работ: ремонт дворового проезда, организация освещения, установка лавочек и урн).
</t>
  </si>
  <si>
    <t>В 2023 году комплексного благоустройства дворовых территорий не производилось, что по условиям проекта не позволяет увеличить значения показателя.</t>
  </si>
  <si>
    <t>в 2023 году благоустроенна одна общественная территория</t>
  </si>
  <si>
    <t>Утверждена постановлением Городской Управы города Калуги № 439-п от 27 декабря 2017 г. (в ред. Постановлений Городской Управы г. Калуги от 30.03.2018 № 114-п, от 23.10.2018 № 356-п, от 05.12.2018 № 424-п, от 29.03.2019 № 218-п, от 09.08.2019 № 301-п (ред.12.08.2019), от 27.12.2019 № 517-п, от 28.02.2020 № 61-п, от 29.10.2020 № 318-п, от 09.03.2021 № 73-п, от 17.03.2021 № 85-п, от 22.09.2021 № 338-п, от 02.03.2022 № 86-п, от 08.04.2022 № 136-п, от 01.11.2022 № 397-п, от 28.04.2023 № 154-п, от 04.10.2023 № 358-п)</t>
  </si>
  <si>
    <t>Срок реализации: 2018-2025 гг.</t>
  </si>
  <si>
    <t>Утверждена постановлением Городской Управы города Калуги № 550-п от 31 декабря 2019 г.(в ред. Постановлений Городской Управы города Калуги от 06.05.2020 №133-п, от 30.12.2020 №411-п, от 28.12.2021 №450-п, от 28.02.2022 № 83-п, ри 17.11.2022 № 406-п, от 25.12.2023 № 492-п)</t>
  </si>
  <si>
    <t xml:space="preserve">Муниципальная программа 
«Укрепление общественного здоровья в муниципальном образовании «Город Калуга»
</t>
  </si>
  <si>
    <t>В 2023 году финансирование не выделялось.</t>
  </si>
  <si>
    <t>Согласно закону № 498-ФЗ «Об ответственном обращении с животными и о внесении изменений в отдельные законодательные акты Российской Федерации» на территории МО «Город Калуга» действует программа ОСВВ (Отлов-Стерилизация-Вакцинация-Выпуск), направленная на снижение популяции безнадзорных животных. При этом агрессивные животные или животные, которые по тем или иным причинам, например, в силу возрастных особенностей или здоровья, не могут быть выпущены в прежнюю среду обитания, передаются в благотворительные фонды на пожизненное содержание. В соответствии, с чем показатель снижается</t>
  </si>
  <si>
    <t xml:space="preserve">В 2023 году установка производилась в соответствие с заявленными жителями потребностями в рамках выделенного финансирования.
</t>
  </si>
  <si>
    <t>В 2023 году установка производилась в соответствие с заявленными жителями потребностями в рамках выделенного финансирования.</t>
  </si>
  <si>
    <t>В 2023 году финансирование на очистку водоемов не выделялось.</t>
  </si>
  <si>
    <t xml:space="preserve">В 2023 году работы по рекультивации полигона ТБО не проводились, мероприятия перенесены на 2024 год. </t>
  </si>
  <si>
    <t>В 2023 году работы по замене светильников в рамках проведения работ по капитальному ремонту не проводилось.</t>
  </si>
  <si>
    <t>Обслуживание производится в рамках выделенного финансирования</t>
  </si>
  <si>
    <t>Площадь кладбищ была скорректирована в связи с проведением кадастрового учета земельных участков спецназначения</t>
  </si>
  <si>
    <t>В 2023 году контрактов на утилизацию древесных отходов не заключалось.</t>
  </si>
  <si>
    <t>Выполнены работы в рамках выделенного финансирования</t>
  </si>
  <si>
    <t>Утверждена постановлением Городской Управы города Калуги № 559-п от 31 декабря 2019 г. (в ред. Постановлений Городской Управы г. Калуги от 27.04.2021 №156-п, от 02.03.2022 № 87-п, от 31.03.2022 № 126-п, от 01.11.2022 № 398-п, от 31.05.2023 № 184-п, от 03.11.2023 № 403-п)</t>
  </si>
  <si>
    <r>
      <rPr>
        <sz val="10"/>
        <rFont val="Arial"/>
        <family val="1"/>
        <charset val="1"/>
      </rPr>
      <t xml:space="preserve">5. </t>
    </r>
    <r>
      <rPr>
        <sz val="10"/>
        <rFont val="Times New Roman"/>
        <family val="1"/>
        <charset val="204"/>
      </rPr>
      <t>Объем утилизированных древесных отходов (план — 21 тыс.м3, факт 0.)  В 2023 году контрактов на утилизацию древесных отходов не заключалось.</t>
    </r>
  </si>
  <si>
    <t>7. Площадь городских и сельских кладбищ, находящихся на обслуживании (план 203,83 га, факт — 197,11 га). Площадь кладбищ была скорректирована в связи с проведением кадастрового учета земельных участков спецназначения</t>
  </si>
  <si>
    <t xml:space="preserve">14. Количество отловленных безнадзорных животных (план - 500шт., факт -431 шт.)Согласно закону № 498-ФЗ «Об ответственном обращении с животными и о внесении изменений в отдельные законодательные акты Российской Федерации» на территории МО «Город Калуга» действует программа ОСВВ (Отлов-Стерилизация-Вакцинация-Выпуск), направленная на снижение популяции безнадзорных животных. При этом агрессивные животные или животные, которые по тем или иным причинам, например, в силу возрастных особенностей или здоровья, не могут быть выпущены в прежнюю среду обитания, передаются в благотворительные фонды на пожизненное содержание. В соответствии, с чем показатель снижается. </t>
  </si>
  <si>
    <t>Прогнозный показатель не выполнен по причине снижения поголовья дойного стада АО "Совхоз Росва"</t>
  </si>
  <si>
    <t>Утверждена постановлением Городской Управы города Калуги № 542-п от 31 декабря 2019 г. (в ред. Постановлений Городской Управы г. Калуги от 22.03.2021 № 99-п, от 29.11.2021 № 402-п, от 08.04.2022 № 137-п, от 02.11.2022 № 400-п, от 20.12.2022 № 479-п, от 08.02.2023 № 45-п, от 13.12.2023 № 462-п)</t>
  </si>
  <si>
    <t>1. Поголовье крупного рогатого скота  сельскохозяйственных товаропроизводителей (сельскохозяйственные предприятия, индивидуальные предприниматели, являющиеся главами крестьянских  (фермерских) хозяйств,  крестьянские  (фермерские) хозяйства) (план - 1310 гол., факт - 1083 гол.). 
2. Поголовье коров сельскохозяйственных товаропроизводителей (сельскохозяйственные предприятия, индивидуальные предприниматели, являющиеся главами крестьянских (фермерских) хозяйств, крестьянские (фермерские) хозяйства) (план- 510 гол. факт- 419 гол)
3. Реализация молока сельскохозяйственными товаропроизводителями (сельскохозяйственные предприятия, индивидуальные предприниматели, являющиеся главами крестьянских (фермерских) хозяйств, крестьянские (фермерские) хозяйства) (план - 2800 т, факт - 2744,34 т).</t>
  </si>
  <si>
    <t xml:space="preserve">1. Валовое производство зерна сельскохозяйственными товаропроизводителями (сельскохозяйственные предприятия, индивидуальные предприниматели, являющиеся главами крестьянских (фермерских) хозяйств, крестьянские (фермерские) хозяйства) (план - 1710 т, факт - 1648,65 т). 
2. Увеличение посевных площадей сельскохозяйственных культур сельскохозяйственными товаропроизводителями, в том числе за счет вовлечения в сельскохозяйственный оборот неиспользуемых земель (план - 4 550 га, факт - 3876 га) </t>
  </si>
  <si>
    <t xml:space="preserve">1. Выполнение части рекомендуемой рациональной среднедушевой нормы потребления картофеля, производимого сельскохозяйственными товаропроизводителями (сельскохозяйственные предприятия, индивидуальные предприниматели, являющиеся главами крестьянских (фермерских) хозяйств, крестьянские (фермерские) хозяйства) (план - 2,72%, факт - 2,706%). </t>
  </si>
  <si>
    <t>Утверждена постановлением Городской Управы города Калуги № 530-п от 31 декабря 2019 г. (в ред. Постановлений Городской Управы г. Калуги от 06.11.2020 № 331-п, от 01.04.2021 № 117-п, от 23.07.2021 № 251-п, от 09.08.2022 № 300-п, от 16.05.2023 № 166-п)</t>
  </si>
  <si>
    <t xml:space="preserve">Утверждена постановлением Городской Управы города Калуги № 523-п от 30 декабря 2019 г. (в ред. Постановлений Городской Управы г. Калуги от 04.12.2020 № 376-п, от 17.09.2021 № 334-п, от 22.12.2021 № 441-п, от 27.07.2022 № 279-пот 19.04.2023 № 143-п, от 06.12.2023 № 455-п) </t>
  </si>
  <si>
    <t>Утверждена постановлением Городской Управы города Калуги № 541-п от 31 декабря 2019 г. (в ред. Постановлений Городской Управы г. Калуги от 22.03.2021 №98-п, от 25.03.2022 № 123-п, от 25.05.2023 № 179-п)</t>
  </si>
  <si>
    <t>Утверждена постановлением Городской Управы города Калуги № 375-п от 21.10.2021 (в ред. Постановлений Городской Управы города Калуги от 25.02.2022 № 77-п, от 25.07.2022 № 275-п, от 20.10.2022 № 375-п, от 31.03.2023 № 121-п)</t>
  </si>
  <si>
    <t>бюджетный ассигнования не выделялись</t>
  </si>
  <si>
    <r>
      <t>Срок реализации: 2020-2025 гг</t>
    </r>
    <r>
      <rPr>
        <b/>
        <sz val="11"/>
        <color indexed="8"/>
        <rFont val="Times New Roman"/>
        <family val="1"/>
        <charset val="204"/>
      </rPr>
      <t>.</t>
    </r>
  </si>
  <si>
    <t>Срок реализации: 2020 -2025 гг.</t>
  </si>
  <si>
    <t>Утверждена постановлением Городской Управы города Калуги № 46-п от 14 февраля 2020 г. (в ред. Постановлений Городской Управы г. Калуги от 06.08.2020 № 233-п, от 22.09.2020 № 282-п, от 04.12.2020 № 378-п, от 21.04.2021 № 152-п, от 08.07.2021 № 233-п, от 12.11.2021 № 386-п, от 21.04.2022 № 161-п, от 09.06.2022 № 220-п, от 01.07.2022 № 250-п, от 17.10.2022 № 371-п, от 14.07.2023 № 256-п, от 07.11.2023 № 407-п, от 20.12.2023 № 483-п, от 17.01.2024 № 2-п)</t>
  </si>
  <si>
    <t xml:space="preserve">Утверждена постановлением Городской Управы города Калуги № 513-п от 26 декабря 2019 г. (в ред. Постановлений Городской Управы г. Калуги от 23.06.2020 № 183-п, от 24.09.2020 № 287-п, от 25.11.2020 № 355-п, от 30.03.2021 № 109-п, ри 17.01.2022 № 4-п, от 19.04.2022 № 155-п, от 24.04.2023 № 145-п, от 27.06.2023 № 225-п, от 13.09.2023 № 322-п, от 29.02.2024 № 63-п) </t>
  </si>
  <si>
    <t>Утверждена постановлением Городской Управы города Калуги № 514-п от 27 декабря 2019 г. (в ред. Постановлений Городской Управы г. Калуги от 10.09.2020 № 272-п, от 25.11.2020 № 361-п, 23.03.2021 № 101-п, 15.04.2021 № 137-п, 09.09.2021 № 327-п, 11.11.2021 № 384-п, от 24.03.2022 № 115-п, от 26.08.2022 № 322-п, от 26.10.2022 № 384-п, от 18.01.2023 № 17-п, от 10.03.2023 № 85-п, от 10.03.2023 № 86-п,от 26.01.2024 № 20-п)</t>
  </si>
  <si>
    <t xml:space="preserve"> В том числе                   Подпрограмма  «Охрана окружающей среды муниципального образования «Город Калуга»</t>
  </si>
  <si>
    <t>Сводная бюджетная роспись на 01.01.2023</t>
  </si>
  <si>
    <t>Сводная бюджетная роспись, уточненный план на 31.12.2023</t>
  </si>
  <si>
    <t>Кассовое исполнение на 31.12.2023</t>
  </si>
  <si>
    <t xml:space="preserve">Время участия народных дружинников в охране общественного порядка из числа казачьих обществ меньше запланированного, т. к. казаки осуществляют выходы на дежурство только на городские мероприятия с массовым пребыванием граждан, либо на мероприятия, имеющие общественный резонанс. С 2022 года из-за проведения СВО (специальной военной операции) отменено значительное количество массовых мероприятий, фактическое время участия народных дружинников в охране общественного порядка значительно снизилось. </t>
  </si>
  <si>
    <t xml:space="preserve">Тенденция к уменьшению в связи с тем, что получатели ежемесячного денежного вознаграждения, являющиеся пенсионерами, изъявляли желание исполнять обязанности опекуна на безвозмездной основе. Уменьшение количества недееспособных граждан и граждан, ограниченных в дееспособности, связано со смертностью данной категории граждан. Денежные средства на содержание находящихся под опекой (попечительством) детей не выплачиваются в период их нахождения на полном государственном обеспечении
 </t>
  </si>
  <si>
    <t xml:space="preserve">Позднее в программу будут внесены изменения в плановые значения  </t>
  </si>
  <si>
    <t xml:space="preserve">Финансирование с 2020 года не предусмотрено в связи с чем данное мероприятие не проводится </t>
  </si>
  <si>
    <t>Утверждена постановлением Городской Управы города Калуги № 558-п от 31 декабря 2019 г.  (в ред. Постановлений Городской Управы г. Калуги от 15.09.2022 № 337-п, от 19.09.2022 № 346-п, от 23.12.2022 № 484-п, от 29.02.2024 № 59-п)</t>
  </si>
  <si>
    <t>Следующие показатели повлияли на уменьшение степени достижения целей и решения задач: Доля переведенных малоэтажных домов с центральной системы теплоснабжения на индивидуальное поквартирное от плановых значений (план- 100%, факт - 0%). Финансирование отсутствует.</t>
  </si>
  <si>
    <t xml:space="preserve">7) Численность выявленных детей-сирот и детей, оставшихся без попечения родителей (план — 97 чел., факт -85 чел.) </t>
  </si>
  <si>
    <t>Следующие показатели повлияли на уменьшение степени достижения целей и решения задач Поддержка выплачивается по факту обращения. Все обращения были удовлетворены:</t>
  </si>
  <si>
    <t>1) Количество получателей адресной социальной помощи (план - 3095 чел., факт - 2534 чел.) Поддержка выплачивается по факту обращения. Все обращения были удовлетворены</t>
  </si>
  <si>
    <t>1. Количество и площадь объектов благоустройства, находящихся на обслуживании (план 132 шт., факт — 102 шт.; план- 122 га, факт - 91,8 га).Увеличение площади не достигнуто в связи с уменьшением количества вновь благоустраиваемых общественных территорий
2. Количество и площадь высаженных цветов ( план -5400 кв.м, факт -4483 кв.м) Работы выполнены в рамках финансирования</t>
  </si>
  <si>
    <t>3. Количество деревьев, прошедших санитарную и омолаживающую обрезку (план — 1000 шт., факт — 757 шт.). Перераспределение финансирования на более актуальные задачи привело к уменьшению показателя</t>
  </si>
  <si>
    <t>4. Количество посаженных деревьев/кустарников (план-290 шт,факт - 232 шт.) Работы выполнены в рамках финансирования</t>
  </si>
  <si>
    <t>6. Демеркуризация ртутьсодержащих отходов (план -14400 шт., факт — 0).   В 2023 году контрактов на демеркуризацию ртутьсодержащих отходов не заключалось.</t>
  </si>
  <si>
    <t>8. Количество обслуживаемых туалетных кабин, модулей (план — 19 шт., факт — 16). Обслуживание производится в рамках выделенного финансирования.</t>
  </si>
  <si>
    <t>9. Количество заменяемых светильников при проведении работ по капитальному ремонту (план — 122 шт., факт — 0). В 2022 году работы по замене светильников в рамках проведения работ по капитальному ремонту не проводилось.</t>
  </si>
  <si>
    <t>10. Площадь рекультивации полигона ТБО (план — 24,2 га, факт — 0). В 2023 году работы по рекультивации полигона ТБО не проводились, мероприятия перенесены на 2024 год.
11. Количество водоемов, подлежащих очистке (план — 2 шт., факт — 0). В 2023 году финансирование на очистку водоемов не выделялось.</t>
  </si>
  <si>
    <t>12. Количество устроенных детских игровых и тренажерных комплексов (план — 219 шт., факт — 40 шт.). В 2023 году установка производилась в соответствие с заявленными жителями потребностями в рамках выделенного финансирования.
13. Количество установленных лавок и скамеек ( план -42 шт. факт 24 шт.). В 2023 году установка производилась в соответствие с заявленными жителями потребностями в рамках выделенного финансирования.</t>
  </si>
  <si>
    <t>15. Площадь обустроенных пешеходных дорожек (план — 276217 кв. м, факт -1589,42 кв.м). Работы по обустройству дорожек велись в соответствие с планом, в рамках выделенного финансирования.
16. Количество транспортируемых тел умерших(план — 15 шт., факт -0). В 2023 году финансирование не выделялось.</t>
  </si>
  <si>
    <t>Утверждена постановлением Городской Управы города Калуги № 532-п от 31 декабря 2019 г. (в ред. Постановления Городской Управы г. Калуги от 16.06.2021 № 212-п, от 19.07.2022 № 269-п, от 19.07.2023 № 258-п)</t>
  </si>
  <si>
    <t xml:space="preserve">Доля обновленного библиотечного фонда от общего количества фонда муниципальных библиотек (план — 1,5%, факт — 1,26%). В рамках государственной программы «Развитие культуры в Калужской области» МБУ «Централизованная библиотечная система г. Калуги» предоставлена субсидия в размере 1 463,9 тыс.руб. на реализацию мероприятий по модернизации библиотек в части комплектования книжных фондов.  В общей сумме  средства регионального бюджета составили 421,6 тыс.руб., федеральные средства – 895,9 тыс.руб., софинансирование МО «Город Калуга»  - 146,4 тыс.руб. (в размере 10%).
На выделенные средства приобретено 3696 экземпляров библиотечного фонда муниципальных библиотек, что позволило увеличить количество экземпляров библиотечного фонда муниципальных библиотек на 1500 экземпляров.
В то же время показатель обновляемости фонда в
муниципальных библиотеках-филиалах МБУ «Централизованная библиотечная система г. Калуги» в 2022 году ниже запланированного уровня по причине опережающего роста стоимости книжных изданий по сравнению с
динамикой выделяемых на комплектование финансовых средств.
</t>
  </si>
  <si>
    <t>2) Охват детей в возрасте от 1 года до 7 лет услугами дошкольного образования в общей численности детей соответствующих возрастов в городе (план - 88,5%, факт- 87%) - уменьшение контингента воспитанников</t>
  </si>
  <si>
    <t>1) Количество благоустроенных дворовых территорий многоквартирных домов (план - 2728 шт., факт - 2674 шт.)
2) Площадь благоустроенных дворовых территорий (план - 2318800 кв.м., факт - 2093742 кв.м.)
В 2023 году комплексного благоустройства дворовых территорий не производилось (управлением жилищно-коммунального хозяйства проводились только работы по установке малых архитектурных форм на 13 дворовых территориях). По условиям федерального проекта «Формирование комфортной городской среды», изменение показателей возможно только при комплексном благоустройстве дворовой территории с выполнением обязательного перечня работ: ремонт дворового проезда, организация освещения, установка лавочек и урн).</t>
  </si>
  <si>
    <t xml:space="preserve"> - численность жителей  инвалидов и лиц с ограниченными возможностями получивших услугу   физкультурно-спортивной направленности (невыполнение в связи с призывом тренера  по пауэрлифтингу (мобилизация);
 - численность лиц, получивших услугу по организации занятий парашютно-авиационными видами спорта (невыполнение в связи с увеличением стоимости тренировочных прыжков с парашютом);
  - количество вновь построенных физкультурно-оздоровительных комплексов, включая бассейны;
  -количество построенных плоскостных спортивных сооружений; 
 - численность лиц, получивших услугу по реализации программ дополнительного образования детей в кружках и секциях разной направленности (за исключением СШ и СШОР)</t>
  </si>
  <si>
    <t>Количество кадет в казачьих кадетских классах (группах) в МБОУ «СОШ № 7», МБОУ «СОШ № 51», расположенных на территории муниципального образования «Город Калуга» увеличивается из-за повышенного интереса к обучению в классах с этнокультурным компонентом.</t>
  </si>
  <si>
    <t>В 2023 году контрактов на демеркуризацию ртутьсодержащих отходов не заключалось</t>
  </si>
  <si>
    <t>Охват детей в возрасте от 1 года до 7 лет услугами дошкольного образования в общей численности детей соответствующих возрастов в городе</t>
  </si>
  <si>
    <t>уменьшение контингента воспитанников</t>
  </si>
  <si>
    <t>Количество новых мест в общеобразовательных организациях, веденных путем строительства, приобретения (выкупа) зданий (пристроек к зданиям) общеобразовательных организаций</t>
  </si>
  <si>
    <t>Доля протяженности дорожной сети городской агломерации «Калужская агломерация», соответствующей нормативным требованиям (г. Калуга)</t>
  </si>
  <si>
    <t>Доля протяженности дорожной сети городской агломерации «Калужская агломерация», работающей в режиме перегрузки (г. Калуга)</t>
  </si>
  <si>
    <t>Количество мест концентрации дорожно-транспортных происшествий (аварийно-опасных участков) на дорожной сети городской агломерации «Калужская агломерация» (г. Калуга)</t>
  </si>
  <si>
    <t>Изъяты парковочные места, в т.ч. и платные, для освобождения участков улично-дорожной сети г. Калуги в целях оптимизации движения общественного транспорта</t>
  </si>
  <si>
    <t>Индикатор связан с мероприятием срок реализации которого 2020-2021 годы.</t>
  </si>
  <si>
    <t xml:space="preserve">Удельный уровень построенных, реконструированных и отремонтированных за год зданий филиалов муниципальных бюджетных учреждений культуры клубного типа от общего числа филиалов данных учреждений </t>
  </si>
  <si>
    <t>Удельный уровень отремонтированных за год зданий филиалов муниципального бюджетного учреждения «Централизованная библиотечная система г. Калуги» от общего числа филиалов данного учреждения</t>
  </si>
  <si>
    <t>Поддержка выплачивается по факту обращения. Все обращения были удовлетворены</t>
  </si>
  <si>
    <t>Поддержка выплачивается\ по факту обращения. Все обращения были удовлетворены</t>
  </si>
  <si>
    <t xml:space="preserve">Увеличение значений показателей достигнуто за счет участия руководителей органов Городской Управы города Калуги и их структурных подразделений и муниципальных служащих органов Городской Управы города Калуги в бесплатных мероприятиях по профессиональному развитию в рамках соглашения о сотрудничестве с ГАОУ ДПО КО «Центр современного образования», а также в бесплатных мероприятиях дистанционного формата, организуемых для сотрудников органов власти на ведущих интернет-площадках РФ </t>
  </si>
  <si>
    <t xml:space="preserve">Значение индикатора увеличено в связи с поступлением в 2023 году представлений прокуратуры г. Калуги, на основании которых было инициировано 57 проверок достоверности и полноты сведений о доходах, расходах, об имуществе и обязательствах имущественного характера, представляемых муниципальными служащими и соблюдения ими ограничений и запретов, требований о предотвращении или об урегулировании конфликта интересов. Увеличено количество материалов антикоррупционного характера, подготавливаемых органами Городской Управы города Калуги для размещения в газете и на сайте сетевого издания «Калужская неделя», сайте Городской Управы города Калуги. Всего в 2023 году размещено 22 статьи.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</si>
</sst>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0.0"/>
    <numFmt numFmtId="165" formatCode="_-* #,##0.00_р_._-;\-* #,##0.00_р_._-;_-* \-??_р_._-;_-@_-"/>
    <numFmt numFmtId="166" formatCode="_-* #,##0_р_._-;\-* #,##0_р_._-;_-* \-??_р_._-;_-@_-"/>
    <numFmt numFmtId="167" formatCode="_-* #,##0.0_р_._-;\-* #,##0.0_р_._-;_-* \-??_р_._-;_-@_-"/>
    <numFmt numFmtId="168" formatCode="#,##0.0"/>
    <numFmt numFmtId="169" formatCode="dd/mm/yy"/>
    <numFmt numFmtId="170" formatCode="#,##0.0_ ;\-#,##0.0\ "/>
    <numFmt numFmtId="171" formatCode="#,##0.00_ ;[Red]\-#,##0.00\ "/>
  </numFmts>
  <fonts count="49" x14ac:knownFonts="1">
    <font>
      <sz val="10"/>
      <name val="Arial"/>
      <family val="2"/>
      <charset val="204"/>
    </font>
    <font>
      <sz val="10"/>
      <name val="Arial"/>
      <family val="2"/>
      <charset val="204"/>
    </font>
    <font>
      <sz val="10"/>
      <name val="Times New Roman"/>
      <family val="1"/>
      <charset val="1"/>
    </font>
    <font>
      <sz val="10"/>
      <color indexed="62"/>
      <name val="Times New Roman"/>
      <family val="1"/>
      <charset val="1"/>
    </font>
    <font>
      <sz val="10"/>
      <color indexed="8"/>
      <name val="Times New Roman"/>
      <family val="1"/>
      <charset val="204"/>
    </font>
    <font>
      <b/>
      <sz val="10"/>
      <color indexed="8"/>
      <name val="Times New Roman"/>
      <family val="1"/>
      <charset val="204"/>
    </font>
    <font>
      <sz val="11"/>
      <color indexed="8"/>
      <name val="Times New Roman"/>
      <family val="1"/>
      <charset val="204"/>
    </font>
    <font>
      <sz val="10"/>
      <color indexed="62"/>
      <name val="Times New Roman"/>
      <family val="1"/>
      <charset val="204"/>
    </font>
    <font>
      <sz val="10"/>
      <color indexed="53"/>
      <name val="Times New Roman"/>
      <family val="1"/>
      <charset val="1"/>
    </font>
    <font>
      <i/>
      <sz val="10"/>
      <color indexed="8"/>
      <name val="Times New Roman"/>
      <family val="1"/>
      <charset val="204"/>
    </font>
    <font>
      <b/>
      <sz val="11"/>
      <name val="Times New Roman"/>
      <family val="1"/>
      <charset val="204"/>
    </font>
    <font>
      <sz val="11"/>
      <name val="Times New Roman"/>
      <family val="1"/>
      <charset val="204"/>
    </font>
    <font>
      <b/>
      <sz val="10"/>
      <name val="Times New Roman"/>
      <family val="1"/>
      <charset val="204"/>
    </font>
    <font>
      <b/>
      <sz val="11"/>
      <color indexed="8"/>
      <name val="Times New Roman"/>
      <family val="1"/>
      <charset val="204"/>
    </font>
    <font>
      <sz val="10"/>
      <name val="Times New Roman"/>
      <family val="1"/>
      <charset val="204"/>
    </font>
    <font>
      <sz val="12"/>
      <color indexed="8"/>
      <name val="Times New Roman"/>
      <family val="1"/>
      <charset val="204"/>
    </font>
    <font>
      <i/>
      <sz val="10"/>
      <name val="Times New Roman"/>
      <family val="1"/>
      <charset val="204"/>
    </font>
    <font>
      <sz val="12"/>
      <name val="Times New Roman"/>
      <family val="1"/>
      <charset val="204"/>
    </font>
    <font>
      <sz val="11"/>
      <color indexed="10"/>
      <name val="Times New Roman"/>
      <family val="1"/>
      <charset val="204"/>
    </font>
    <font>
      <b/>
      <sz val="11"/>
      <color indexed="10"/>
      <name val="Times New Roman"/>
      <family val="1"/>
      <charset val="204"/>
    </font>
    <font>
      <i/>
      <sz val="11"/>
      <color indexed="8"/>
      <name val="Times New Roman"/>
      <family val="1"/>
      <charset val="204"/>
    </font>
    <font>
      <sz val="11"/>
      <color indexed="62"/>
      <name val="Times New Roman"/>
      <family val="1"/>
      <charset val="204"/>
    </font>
    <font>
      <sz val="11"/>
      <color indexed="53"/>
      <name val="Times New Roman"/>
      <family val="1"/>
      <charset val="204"/>
    </font>
    <font>
      <b/>
      <sz val="11"/>
      <color indexed="60"/>
      <name val="Times New Roman"/>
      <family val="1"/>
      <charset val="204"/>
    </font>
    <font>
      <b/>
      <i/>
      <sz val="11"/>
      <color indexed="8"/>
      <name val="Times New Roman"/>
      <family val="1"/>
      <charset val="204"/>
    </font>
    <font>
      <sz val="11"/>
      <color indexed="60"/>
      <name val="Times New Roman"/>
      <family val="1"/>
      <charset val="204"/>
    </font>
    <font>
      <b/>
      <i/>
      <sz val="11"/>
      <name val="Times New Roman"/>
      <family val="1"/>
      <charset val="204"/>
    </font>
    <font>
      <b/>
      <i/>
      <sz val="11"/>
      <color indexed="10"/>
      <name val="Times New Roman"/>
      <family val="1"/>
      <charset val="204"/>
    </font>
    <font>
      <i/>
      <sz val="11"/>
      <color indexed="62"/>
      <name val="Times New Roman"/>
      <family val="1"/>
      <charset val="204"/>
    </font>
    <font>
      <b/>
      <sz val="11"/>
      <color indexed="62"/>
      <name val="Times New Roman"/>
      <family val="1"/>
      <charset val="204"/>
    </font>
    <font>
      <i/>
      <sz val="11"/>
      <name val="Times New Roman"/>
      <family val="1"/>
      <charset val="204"/>
    </font>
    <font>
      <b/>
      <sz val="12"/>
      <name val="Times New Roman"/>
      <family val="1"/>
      <charset val="204"/>
    </font>
    <font>
      <sz val="10"/>
      <color indexed="10"/>
      <name val="Times New Roman"/>
      <family val="1"/>
      <charset val="204"/>
    </font>
    <font>
      <b/>
      <sz val="12"/>
      <color indexed="8"/>
      <name val="Times New Roman"/>
      <family val="1"/>
      <charset val="204"/>
    </font>
    <font>
      <b/>
      <sz val="10"/>
      <name val="Arial"/>
      <family val="2"/>
      <charset val="204"/>
    </font>
    <font>
      <sz val="10"/>
      <color indexed="62"/>
      <name val="Arial"/>
      <family val="2"/>
      <charset val="204"/>
    </font>
    <font>
      <sz val="10"/>
      <color indexed="60"/>
      <name val="Times New Roman"/>
      <family val="1"/>
      <charset val="204"/>
    </font>
    <font>
      <sz val="10"/>
      <name val="Arial"/>
      <family val="1"/>
      <charset val="1"/>
    </font>
    <font>
      <b/>
      <sz val="11"/>
      <color rgb="FF3F3F3F"/>
      <name val="Calibri"/>
      <family val="2"/>
      <charset val="204"/>
      <scheme val="minor"/>
    </font>
    <font>
      <b/>
      <sz val="11"/>
      <color rgb="FF000000"/>
      <name val="Times New Roman"/>
      <family val="1"/>
      <charset val="204"/>
    </font>
    <font>
      <sz val="10"/>
      <color rgb="FF333399"/>
      <name val="Times New Roman"/>
      <family val="1"/>
      <charset val="204"/>
    </font>
    <font>
      <sz val="11"/>
      <color rgb="FF000000"/>
      <name val="Times New Roman"/>
      <family val="1"/>
      <charset val="204"/>
    </font>
    <font>
      <i/>
      <sz val="11"/>
      <color rgb="FF333399"/>
      <name val="Times New Roman"/>
      <family val="1"/>
      <charset val="204"/>
    </font>
    <font>
      <sz val="10"/>
      <color rgb="FF000000"/>
      <name val="Times New Roman"/>
      <family val="1"/>
      <charset val="204"/>
    </font>
    <font>
      <i/>
      <sz val="11"/>
      <color rgb="FF000000"/>
      <name val="Times New Roman"/>
      <family val="1"/>
      <charset val="204"/>
    </font>
    <font>
      <u/>
      <sz val="10"/>
      <color indexed="8"/>
      <name val="Times New Roman"/>
      <family val="1"/>
      <charset val="204"/>
    </font>
    <font>
      <b/>
      <i/>
      <sz val="10"/>
      <color indexed="8"/>
      <name val="Times New Roman"/>
      <family val="1"/>
      <charset val="204"/>
    </font>
    <font>
      <sz val="10"/>
      <color indexed="18"/>
      <name val="Times New Roman"/>
      <family val="1"/>
      <charset val="204"/>
    </font>
    <font>
      <sz val="10"/>
      <color rgb="FF3F3F3F"/>
      <name val="Times New Roman"/>
      <family val="1"/>
      <charset val="204"/>
    </font>
  </fonts>
  <fills count="6">
    <fill>
      <patternFill patternType="none"/>
    </fill>
    <fill>
      <patternFill patternType="gray125"/>
    </fill>
    <fill>
      <patternFill patternType="solid">
        <fgColor indexed="13"/>
        <bgColor indexed="34"/>
      </patternFill>
    </fill>
    <fill>
      <patternFill patternType="solid">
        <fgColor indexed="9"/>
        <bgColor indexed="26"/>
      </patternFill>
    </fill>
    <fill>
      <patternFill patternType="solid">
        <fgColor indexed="34"/>
        <bgColor indexed="13"/>
      </patternFill>
    </fill>
    <fill>
      <patternFill patternType="solid">
        <fgColor rgb="FFF2F2F2"/>
      </patternFill>
    </fill>
  </fills>
  <borders count="75">
    <border>
      <left/>
      <right/>
      <top/>
      <bottom/>
      <diagonal/>
    </border>
    <border>
      <left style="hair">
        <color indexed="18"/>
      </left>
      <right style="hair">
        <color indexed="18"/>
      </right>
      <top style="hair">
        <color indexed="18"/>
      </top>
      <bottom style="hair">
        <color indexed="18"/>
      </bottom>
      <diagonal/>
    </border>
    <border>
      <left style="hair">
        <color indexed="18"/>
      </left>
      <right style="hair">
        <color indexed="18"/>
      </right>
      <top/>
      <bottom style="hair">
        <color indexed="18"/>
      </bottom>
      <diagonal/>
    </border>
    <border>
      <left style="hair">
        <color indexed="8"/>
      </left>
      <right style="hair">
        <color indexed="8"/>
      </right>
      <top style="hair">
        <color indexed="8"/>
      </top>
      <bottom style="hair">
        <color indexed="8"/>
      </bottom>
      <diagonal/>
    </border>
    <border>
      <left style="hair">
        <color indexed="8"/>
      </left>
      <right style="hair">
        <color indexed="18"/>
      </right>
      <top style="hair">
        <color indexed="18"/>
      </top>
      <bottom style="hair">
        <color indexed="18"/>
      </bottom>
      <diagonal/>
    </border>
    <border>
      <left style="hair">
        <color indexed="18"/>
      </left>
      <right/>
      <top style="hair">
        <color indexed="18"/>
      </top>
      <bottom style="hair">
        <color indexed="18"/>
      </bottom>
      <diagonal/>
    </border>
    <border>
      <left/>
      <right style="hair">
        <color indexed="18"/>
      </right>
      <top style="hair">
        <color indexed="18"/>
      </top>
      <bottom style="hair">
        <color indexed="18"/>
      </bottom>
      <diagonal/>
    </border>
    <border>
      <left style="hair">
        <color indexed="18"/>
      </left>
      <right style="hair">
        <color indexed="8"/>
      </right>
      <top style="hair">
        <color indexed="18"/>
      </top>
      <bottom style="hair">
        <color indexed="18"/>
      </bottom>
      <diagonal/>
    </border>
    <border>
      <left style="medium">
        <color indexed="8"/>
      </left>
      <right/>
      <top style="medium">
        <color indexed="8"/>
      </top>
      <bottom style="medium">
        <color indexed="8"/>
      </bottom>
      <diagonal/>
    </border>
    <border>
      <left style="medium">
        <color indexed="8"/>
      </left>
      <right style="medium">
        <color indexed="8"/>
      </right>
      <top style="medium">
        <color indexed="8"/>
      </top>
      <bottom style="medium">
        <color indexed="8"/>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
      <left/>
      <right style="medium">
        <color indexed="8"/>
      </right>
      <top style="medium">
        <color indexed="8"/>
      </top>
      <bottom/>
      <diagonal/>
    </border>
    <border>
      <left/>
      <right style="medium">
        <color indexed="8"/>
      </right>
      <top/>
      <bottom/>
      <diagonal/>
    </border>
    <border>
      <left style="medium">
        <color indexed="8"/>
      </left>
      <right style="medium">
        <color indexed="8"/>
      </right>
      <top/>
      <bottom/>
      <diagonal/>
    </border>
    <border>
      <left/>
      <right style="medium">
        <color indexed="8"/>
      </right>
      <top/>
      <bottom style="medium">
        <color indexed="8"/>
      </bottom>
      <diagonal/>
    </border>
    <border>
      <left/>
      <right/>
      <top/>
      <bottom style="medium">
        <color indexed="8"/>
      </bottom>
      <diagonal/>
    </border>
    <border>
      <left style="medium">
        <color indexed="8"/>
      </left>
      <right style="medium">
        <color indexed="8"/>
      </right>
      <top/>
      <bottom style="medium">
        <color indexed="8"/>
      </bottom>
      <diagonal/>
    </border>
    <border>
      <left style="medium">
        <color indexed="8"/>
      </left>
      <right style="medium">
        <color indexed="8"/>
      </right>
      <top style="medium">
        <color indexed="8"/>
      </top>
      <bottom/>
      <diagonal/>
    </border>
    <border>
      <left style="medium">
        <color indexed="8"/>
      </left>
      <right/>
      <top style="medium">
        <color indexed="8"/>
      </top>
      <bottom/>
      <diagonal/>
    </border>
    <border>
      <left style="medium">
        <color indexed="8"/>
      </left>
      <right/>
      <top/>
      <bottom/>
      <diagonal/>
    </border>
    <border>
      <left style="medium">
        <color indexed="8"/>
      </left>
      <right/>
      <top/>
      <bottom style="medium">
        <color indexed="8"/>
      </bottom>
      <diagonal/>
    </border>
    <border>
      <left/>
      <right/>
      <top style="medium">
        <color indexed="8"/>
      </top>
      <bottom/>
      <diagonal/>
    </border>
    <border>
      <left style="thin">
        <color indexed="8"/>
      </left>
      <right style="thin">
        <color indexed="8"/>
      </right>
      <top style="thin">
        <color indexed="8"/>
      </top>
      <bottom style="thin">
        <color indexed="8"/>
      </bottom>
      <diagonal/>
    </border>
    <border>
      <left style="medium">
        <color indexed="23"/>
      </left>
      <right style="medium">
        <color indexed="23"/>
      </right>
      <top style="medium">
        <color indexed="8"/>
      </top>
      <bottom style="medium">
        <color indexed="8"/>
      </bottom>
      <diagonal/>
    </border>
    <border>
      <left/>
      <right style="medium">
        <color indexed="23"/>
      </right>
      <top style="medium">
        <color indexed="8"/>
      </top>
      <bottom style="medium">
        <color indexed="8"/>
      </bottom>
      <diagonal/>
    </border>
    <border>
      <left style="hair">
        <color indexed="8"/>
      </left>
      <right style="hair">
        <color indexed="8"/>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8"/>
      </left>
      <right style="medium">
        <color indexed="8"/>
      </right>
      <top style="medium">
        <color indexed="64"/>
      </top>
      <bottom/>
      <diagonal/>
    </border>
    <border>
      <left/>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8"/>
      </left>
      <right style="medium">
        <color indexed="64"/>
      </right>
      <top/>
      <bottom/>
      <diagonal/>
    </border>
    <border>
      <left style="medium">
        <color indexed="64"/>
      </left>
      <right style="medium">
        <color indexed="64"/>
      </right>
      <top style="medium">
        <color indexed="8"/>
      </top>
      <bottom/>
      <diagonal/>
    </border>
    <border>
      <left style="medium">
        <color indexed="64"/>
      </left>
      <right style="medium">
        <color indexed="64"/>
      </right>
      <top style="medium">
        <color indexed="8"/>
      </top>
      <bottom style="medium">
        <color indexed="64"/>
      </bottom>
      <diagonal/>
    </border>
    <border>
      <left style="medium">
        <color indexed="64"/>
      </left>
      <right style="medium">
        <color indexed="8"/>
      </right>
      <top style="medium">
        <color indexed="64"/>
      </top>
      <bottom style="medium">
        <color indexed="64"/>
      </bottom>
      <diagonal/>
    </border>
    <border>
      <left style="medium">
        <color indexed="8"/>
      </left>
      <right style="medium">
        <color indexed="8"/>
      </right>
      <top style="medium">
        <color indexed="64"/>
      </top>
      <bottom style="medium">
        <color indexed="64"/>
      </bottom>
      <diagonal/>
    </border>
    <border>
      <left style="medium">
        <color indexed="8"/>
      </left>
      <right style="medium">
        <color indexed="64"/>
      </right>
      <top style="medium">
        <color indexed="64"/>
      </top>
      <bottom style="medium">
        <color indexed="64"/>
      </bottom>
      <diagonal/>
    </border>
    <border>
      <left style="medium">
        <color indexed="8"/>
      </left>
      <right style="medium">
        <color indexed="8"/>
      </right>
      <top style="medium">
        <color indexed="64"/>
      </top>
      <bottom style="medium">
        <color indexed="8"/>
      </bottom>
      <diagonal/>
    </border>
    <border>
      <left style="medium">
        <color indexed="8"/>
      </left>
      <right style="medium">
        <color indexed="8"/>
      </right>
      <top style="medium">
        <color indexed="8"/>
      </top>
      <bottom style="medium">
        <color indexed="64"/>
      </bottom>
      <diagonal/>
    </border>
    <border>
      <left style="medium">
        <color indexed="64"/>
      </left>
      <right style="medium">
        <color indexed="8"/>
      </right>
      <top style="medium">
        <color indexed="64"/>
      </top>
      <bottom style="medium">
        <color indexed="8"/>
      </bottom>
      <diagonal/>
    </border>
    <border>
      <left style="medium">
        <color indexed="8"/>
      </left>
      <right style="medium">
        <color indexed="64"/>
      </right>
      <top style="medium">
        <color indexed="64"/>
      </top>
      <bottom/>
      <diagonal/>
    </border>
    <border>
      <left style="medium">
        <color indexed="64"/>
      </left>
      <right style="medium">
        <color indexed="8"/>
      </right>
      <top style="medium">
        <color indexed="8"/>
      </top>
      <bottom style="medium">
        <color indexed="8"/>
      </bottom>
      <diagonal/>
    </border>
    <border>
      <left style="medium">
        <color indexed="64"/>
      </left>
      <right style="medium">
        <color indexed="8"/>
      </right>
      <top style="medium">
        <color indexed="8"/>
      </top>
      <bottom style="medium">
        <color indexed="64"/>
      </bottom>
      <diagonal/>
    </border>
    <border>
      <left style="medium">
        <color indexed="8"/>
      </left>
      <right style="medium">
        <color indexed="64"/>
      </right>
      <top/>
      <bottom style="medium">
        <color indexed="64"/>
      </bottom>
      <diagonal/>
    </border>
    <border>
      <left style="medium">
        <color indexed="64"/>
      </left>
      <right style="medium">
        <color indexed="8"/>
      </right>
      <top style="medium">
        <color indexed="64"/>
      </top>
      <bottom/>
      <diagonal/>
    </border>
    <border>
      <left/>
      <right/>
      <top style="medium">
        <color indexed="64"/>
      </top>
      <bottom style="medium">
        <color indexed="8"/>
      </bottom>
      <diagonal/>
    </border>
    <border>
      <left style="medium">
        <color indexed="8"/>
      </left>
      <right/>
      <top style="medium">
        <color indexed="64"/>
      </top>
      <bottom style="medium">
        <color indexed="8"/>
      </bottom>
      <diagonal/>
    </border>
    <border>
      <left style="medium">
        <color indexed="64"/>
      </left>
      <right style="medium">
        <color indexed="8"/>
      </right>
      <top/>
      <bottom/>
      <diagonal/>
    </border>
    <border>
      <left style="medium">
        <color indexed="64"/>
      </left>
      <right style="medium">
        <color indexed="8"/>
      </right>
      <top/>
      <bottom style="medium">
        <color indexed="64"/>
      </bottom>
      <diagonal/>
    </border>
    <border>
      <left style="medium">
        <color indexed="8"/>
      </left>
      <right style="medium">
        <color indexed="8"/>
      </right>
      <top/>
      <bottom style="medium">
        <color indexed="64"/>
      </bottom>
      <diagonal/>
    </border>
    <border>
      <left style="medium">
        <color indexed="8"/>
      </left>
      <right/>
      <top/>
      <bottom style="medium">
        <color indexed="64"/>
      </bottom>
      <diagonal/>
    </border>
    <border>
      <left style="thin">
        <color rgb="FF3F3F3F"/>
      </left>
      <right style="thin">
        <color rgb="FF3F3F3F"/>
      </right>
      <top style="thin">
        <color rgb="FF3F3F3F"/>
      </top>
      <bottom style="thin">
        <color rgb="FF3F3F3F"/>
      </bottom>
      <diagonal/>
    </border>
    <border>
      <left style="hair">
        <color indexed="18"/>
      </left>
      <right style="hair">
        <color indexed="18"/>
      </right>
      <top style="hair">
        <color indexed="18"/>
      </top>
      <bottom/>
      <diagonal/>
    </border>
    <border>
      <left style="hair">
        <color indexed="64"/>
      </left>
      <right style="hair">
        <color indexed="64"/>
      </right>
      <top style="hair">
        <color indexed="64"/>
      </top>
      <bottom style="hair">
        <color indexed="64"/>
      </bottom>
      <diagonal/>
    </border>
    <border>
      <left style="medium">
        <color indexed="8"/>
      </left>
      <right style="medium">
        <color indexed="64"/>
      </right>
      <top/>
      <bottom style="medium">
        <color indexed="8"/>
      </bottom>
      <diagonal/>
    </border>
    <border>
      <left style="hair">
        <color indexed="8"/>
      </left>
      <right/>
      <top style="hair">
        <color indexed="8"/>
      </top>
      <bottom style="hair">
        <color indexed="8"/>
      </bottom>
      <diagonal/>
    </border>
    <border>
      <left style="hair">
        <color indexed="8"/>
      </left>
      <right style="hair">
        <color indexed="8"/>
      </right>
      <top style="hair">
        <color indexed="8"/>
      </top>
      <bottom/>
      <diagonal/>
    </border>
    <border>
      <left style="hair">
        <color indexed="18"/>
      </left>
      <right style="hair">
        <color indexed="18"/>
      </right>
      <top/>
      <bottom/>
      <diagonal/>
    </border>
    <border>
      <left style="thin">
        <color indexed="64"/>
      </left>
      <right style="thin">
        <color indexed="64"/>
      </right>
      <top style="thin">
        <color indexed="64"/>
      </top>
      <bottom style="thin">
        <color indexed="64"/>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style="thin">
        <color indexed="8"/>
      </bottom>
      <diagonal/>
    </border>
    <border>
      <left style="medium">
        <color indexed="64"/>
      </left>
      <right style="medium">
        <color indexed="64"/>
      </right>
      <top style="medium">
        <color indexed="64"/>
      </top>
      <bottom style="medium">
        <color indexed="8"/>
      </bottom>
      <diagonal/>
    </border>
    <border>
      <left style="medium">
        <color indexed="64"/>
      </left>
      <right style="medium">
        <color indexed="64"/>
      </right>
      <top style="medium">
        <color indexed="8"/>
      </top>
      <bottom style="medium">
        <color indexed="8"/>
      </bottom>
      <diagonal/>
    </border>
    <border>
      <left/>
      <right style="medium">
        <color indexed="64"/>
      </right>
      <top style="medium">
        <color indexed="64"/>
      </top>
      <bottom/>
      <diagonal/>
    </border>
    <border>
      <left style="thin">
        <color rgb="FF000000"/>
      </left>
      <right style="thin">
        <color rgb="FF000000"/>
      </right>
      <top/>
      <bottom style="thin">
        <color rgb="FF000000"/>
      </bottom>
      <diagonal/>
    </border>
    <border>
      <left style="medium">
        <color indexed="23"/>
      </left>
      <right style="medium">
        <color indexed="23"/>
      </right>
      <top/>
      <bottom style="medium">
        <color indexed="8"/>
      </bottom>
      <diagonal/>
    </border>
    <border>
      <left style="medium">
        <color indexed="64"/>
      </left>
      <right style="medium">
        <color indexed="64"/>
      </right>
      <top/>
      <bottom style="medium">
        <color indexed="8"/>
      </bottom>
      <diagonal/>
    </border>
    <border>
      <left style="thin">
        <color indexed="64"/>
      </left>
      <right style="thin">
        <color indexed="64"/>
      </right>
      <top/>
      <bottom style="thin">
        <color indexed="64"/>
      </bottom>
      <diagonal/>
    </border>
    <border>
      <left/>
      <right/>
      <top style="thin">
        <color indexed="8"/>
      </top>
      <bottom style="thin">
        <color indexed="8"/>
      </bottom>
      <diagonal/>
    </border>
  </borders>
  <cellStyleXfs count="3">
    <xf numFmtId="0" fontId="0" fillId="0" borderId="0"/>
    <xf numFmtId="165" fontId="1" fillId="0" borderId="0" applyFill="0" applyBorder="0" applyAlignment="0" applyProtection="0"/>
    <xf numFmtId="0" fontId="38" fillId="5" borderId="55" applyNumberFormat="0" applyAlignment="0" applyProtection="0"/>
  </cellStyleXfs>
  <cellXfs count="475">
    <xf numFmtId="0" fontId="0" fillId="0" borderId="0" xfId="0"/>
    <xf numFmtId="0" fontId="11" fillId="0" borderId="0" xfId="0" applyFont="1" applyAlignment="1">
      <alignment horizontal="right" vertical="center"/>
    </xf>
    <xf numFmtId="165" fontId="14" fillId="0" borderId="0" xfId="1" applyFont="1" applyFill="1" applyBorder="1" applyAlignment="1" applyProtection="1"/>
    <xf numFmtId="165" fontId="14" fillId="0" borderId="3" xfId="1" applyFont="1" applyFill="1" applyBorder="1" applyAlignment="1" applyProtection="1"/>
    <xf numFmtId="165" fontId="1" fillId="0" borderId="0" xfId="1" applyFill="1" applyBorder="1" applyAlignment="1" applyProtection="1">
      <alignment horizontal="center" vertical="center"/>
    </xf>
    <xf numFmtId="0" fontId="14" fillId="0" borderId="0" xfId="0" applyFont="1"/>
    <xf numFmtId="0" fontId="17" fillId="0" borderId="23" xfId="0" applyFont="1" applyBorder="1" applyAlignment="1">
      <alignment horizontal="center" vertical="center" wrapText="1"/>
    </xf>
    <xf numFmtId="0" fontId="17" fillId="0" borderId="23" xfId="0" applyFont="1" applyBorder="1" applyAlignment="1">
      <alignment horizontal="left" vertical="center" wrapText="1"/>
    </xf>
    <xf numFmtId="2" fontId="17" fillId="2" borderId="23" xfId="0" applyNumberFormat="1" applyFont="1" applyFill="1" applyBorder="1" applyAlignment="1">
      <alignment horizontal="center" vertical="center" wrapText="1"/>
    </xf>
    <xf numFmtId="0" fontId="17" fillId="3" borderId="23" xfId="0" applyFont="1" applyFill="1" applyBorder="1" applyAlignment="1">
      <alignment horizontal="left" vertical="center" wrapText="1"/>
    </xf>
    <xf numFmtId="0" fontId="17" fillId="3" borderId="23" xfId="0" applyFont="1" applyFill="1" applyBorder="1" applyAlignment="1">
      <alignment horizontal="center" vertical="center" wrapText="1"/>
    </xf>
    <xf numFmtId="0" fontId="14" fillId="3" borderId="0" xfId="0" applyFont="1" applyFill="1"/>
    <xf numFmtId="2" fontId="14" fillId="3" borderId="0" xfId="0" applyNumberFormat="1" applyFont="1" applyFill="1"/>
    <xf numFmtId="2" fontId="14" fillId="0" borderId="0" xfId="0" applyNumberFormat="1" applyFont="1"/>
    <xf numFmtId="0" fontId="15" fillId="3" borderId="23" xfId="0" applyFont="1" applyFill="1" applyBorder="1" applyAlignment="1">
      <alignment horizontal="left" vertical="center" wrapText="1"/>
    </xf>
    <xf numFmtId="0" fontId="33" fillId="3" borderId="23" xfId="0" applyFont="1" applyFill="1" applyBorder="1" applyAlignment="1">
      <alignment horizontal="center" vertical="center" wrapText="1"/>
    </xf>
    <xf numFmtId="0" fontId="15" fillId="3" borderId="23" xfId="0" applyFont="1" applyFill="1" applyBorder="1" applyAlignment="1">
      <alignment horizontal="center" vertical="center" wrapText="1"/>
    </xf>
    <xf numFmtId="2" fontId="15" fillId="4" borderId="23" xfId="0" applyNumberFormat="1" applyFont="1" applyFill="1" applyBorder="1" applyAlignment="1">
      <alignment horizontal="center" vertical="center" wrapText="1"/>
    </xf>
    <xf numFmtId="0" fontId="31" fillId="3" borderId="23" xfId="0" applyFont="1" applyFill="1" applyBorder="1" applyAlignment="1">
      <alignment horizontal="center" vertical="center" wrapText="1"/>
    </xf>
    <xf numFmtId="0" fontId="14" fillId="0" borderId="0" xfId="0" applyFont="1" applyAlignment="1">
      <alignment wrapText="1"/>
    </xf>
    <xf numFmtId="2" fontId="6" fillId="0" borderId="3" xfId="1" applyNumberFormat="1" applyFont="1" applyFill="1" applyBorder="1" applyAlignment="1" applyProtection="1">
      <alignment horizontal="center" vertical="center" wrapText="1"/>
    </xf>
    <xf numFmtId="0" fontId="34" fillId="0" borderId="0" xfId="0" applyFont="1"/>
    <xf numFmtId="0" fontId="10" fillId="0" borderId="8" xfId="0" applyFont="1" applyBorder="1" applyAlignment="1">
      <alignment horizontal="center" vertical="center" wrapText="1"/>
    </xf>
    <xf numFmtId="0" fontId="10" fillId="0" borderId="9" xfId="0" applyFont="1" applyBorder="1" applyAlignment="1">
      <alignment horizontal="center" vertical="center" wrapText="1"/>
    </xf>
    <xf numFmtId="0" fontId="6" fillId="0" borderId="3" xfId="0" applyFont="1" applyBorder="1" applyAlignment="1">
      <alignment horizontal="center" vertical="center" wrapText="1"/>
    </xf>
    <xf numFmtId="0" fontId="6" fillId="0" borderId="3" xfId="0" applyFont="1" applyBorder="1" applyAlignment="1">
      <alignment vertical="center" wrapText="1"/>
    </xf>
    <xf numFmtId="2" fontId="6" fillId="0" borderId="3" xfId="0" applyNumberFormat="1" applyFont="1" applyBorder="1" applyAlignment="1">
      <alignment horizontal="center" vertical="center" wrapText="1"/>
    </xf>
    <xf numFmtId="0" fontId="13" fillId="0" borderId="3" xfId="0" applyFont="1" applyBorder="1" applyAlignment="1">
      <alignment horizontal="center" vertical="center" wrapText="1"/>
    </xf>
    <xf numFmtId="2" fontId="4" fillId="0" borderId="3" xfId="0" applyNumberFormat="1" applyFont="1" applyBorder="1" applyAlignment="1">
      <alignment horizontal="center" vertical="center" wrapText="1"/>
    </xf>
    <xf numFmtId="0" fontId="0" fillId="0" borderId="3" xfId="0" applyBorder="1"/>
    <xf numFmtId="0" fontId="0" fillId="0" borderId="0" xfId="0" applyAlignment="1">
      <alignment horizontal="center" vertical="center"/>
    </xf>
    <xf numFmtId="0" fontId="14" fillId="0" borderId="0" xfId="0" applyFont="1" applyAlignment="1">
      <alignment horizontal="center" vertical="center"/>
    </xf>
    <xf numFmtId="0" fontId="31" fillId="0" borderId="0" xfId="0" applyFont="1"/>
    <xf numFmtId="0" fontId="10" fillId="0" borderId="19" xfId="0" applyFont="1" applyBorder="1" applyAlignment="1">
      <alignment horizontal="center" vertical="center" wrapText="1"/>
    </xf>
    <xf numFmtId="0" fontId="10" fillId="0" borderId="18" xfId="0" applyFont="1" applyBorder="1" applyAlignment="1">
      <alignment horizontal="center" vertical="center" wrapText="1"/>
    </xf>
    <xf numFmtId="0" fontId="10" fillId="0" borderId="22" xfId="0" applyFont="1" applyBorder="1" applyAlignment="1">
      <alignment horizontal="center" vertical="center" wrapText="1"/>
    </xf>
    <xf numFmtId="0" fontId="10" fillId="0" borderId="21" xfId="0" applyFont="1" applyBorder="1" applyAlignment="1">
      <alignment horizontal="center" vertical="center" wrapText="1"/>
    </xf>
    <xf numFmtId="0" fontId="10" fillId="0" borderId="20" xfId="0" applyFont="1" applyBorder="1" applyAlignment="1">
      <alignment horizontal="center" vertical="center" wrapText="1"/>
    </xf>
    <xf numFmtId="0" fontId="10" fillId="0" borderId="17" xfId="0" applyFont="1" applyBorder="1" applyAlignment="1">
      <alignment horizontal="center" vertical="center" wrapText="1"/>
    </xf>
    <xf numFmtId="0" fontId="10" fillId="0" borderId="16" xfId="0" applyFont="1" applyBorder="1" applyAlignment="1">
      <alignment horizontal="center" vertical="center" wrapText="1"/>
    </xf>
    <xf numFmtId="0" fontId="14" fillId="0" borderId="17" xfId="0" applyFont="1" applyBorder="1" applyAlignment="1">
      <alignment horizontal="center" vertical="center"/>
    </xf>
    <xf numFmtId="14" fontId="6" fillId="0" borderId="3" xfId="0" applyNumberFormat="1" applyFont="1" applyBorder="1" applyAlignment="1">
      <alignment horizontal="center" vertical="center" wrapText="1"/>
    </xf>
    <xf numFmtId="0" fontId="11" fillId="0" borderId="3" xfId="0" applyFont="1" applyBorder="1" applyAlignment="1">
      <alignment horizontal="center" vertical="center" wrapText="1"/>
    </xf>
    <xf numFmtId="1" fontId="6" fillId="0" borderId="3" xfId="0" applyNumberFormat="1" applyFont="1" applyBorder="1" applyAlignment="1">
      <alignment horizontal="center" vertical="center" wrapText="1"/>
    </xf>
    <xf numFmtId="0" fontId="21" fillId="0" borderId="3" xfId="0" applyFont="1" applyBorder="1" applyAlignment="1">
      <alignment horizontal="center" vertical="center" wrapText="1"/>
    </xf>
    <xf numFmtId="2" fontId="11" fillId="0" borderId="3" xfId="0" applyNumberFormat="1" applyFont="1" applyBorder="1" applyAlignment="1">
      <alignment horizontal="center" vertical="center" wrapText="1"/>
    </xf>
    <xf numFmtId="2" fontId="6" fillId="0" borderId="26" xfId="0" applyNumberFormat="1" applyFont="1" applyBorder="1" applyAlignment="1">
      <alignment horizontal="center" vertical="center" wrapText="1"/>
    </xf>
    <xf numFmtId="0" fontId="35" fillId="0" borderId="0" xfId="0" applyFont="1" applyAlignment="1">
      <alignment horizontal="center" vertical="center"/>
    </xf>
    <xf numFmtId="0" fontId="35" fillId="0" borderId="0" xfId="0" applyFont="1"/>
    <xf numFmtId="0" fontId="14" fillId="0" borderId="1" xfId="0" applyFont="1" applyBorder="1" applyAlignment="1">
      <alignment horizontal="center" vertical="center" wrapText="1"/>
    </xf>
    <xf numFmtId="164" fontId="14" fillId="0" borderId="1" xfId="0" applyNumberFormat="1" applyFont="1" applyBorder="1" applyAlignment="1">
      <alignment horizontal="center" vertical="center" wrapText="1"/>
    </xf>
    <xf numFmtId="0" fontId="14" fillId="0" borderId="1" xfId="0" applyFont="1" applyBorder="1" applyAlignment="1">
      <alignment vertical="center" wrapText="1"/>
    </xf>
    <xf numFmtId="1" fontId="14" fillId="0" borderId="1" xfId="0" applyNumberFormat="1" applyFont="1" applyBorder="1" applyAlignment="1">
      <alignment horizontal="center" vertical="center" wrapText="1"/>
    </xf>
    <xf numFmtId="0" fontId="14" fillId="0" borderId="1" xfId="0" applyFont="1" applyBorder="1" applyAlignment="1">
      <alignment horizontal="left" vertical="center" wrapText="1"/>
    </xf>
    <xf numFmtId="0" fontId="4" fillId="0" borderId="1" xfId="0" applyFont="1" applyBorder="1" applyAlignment="1">
      <alignment horizontal="center" vertical="center" wrapText="1"/>
    </xf>
    <xf numFmtId="0" fontId="4" fillId="0" borderId="1" xfId="0" applyFont="1" applyBorder="1" applyAlignment="1">
      <alignment vertical="center" wrapText="1"/>
    </xf>
    <xf numFmtId="166" fontId="4" fillId="0" borderId="1" xfId="1" applyNumberFormat="1" applyFont="1" applyFill="1" applyBorder="1" applyAlignment="1" applyProtection="1">
      <alignment horizontal="center" vertical="center" wrapText="1"/>
    </xf>
    <xf numFmtId="164" fontId="4" fillId="0" borderId="1" xfId="0" applyNumberFormat="1" applyFont="1" applyBorder="1" applyAlignment="1">
      <alignment horizontal="center" vertical="center" wrapText="1"/>
    </xf>
    <xf numFmtId="1" fontId="4" fillId="0" borderId="1" xfId="0" applyNumberFormat="1" applyFont="1" applyBorder="1" applyAlignment="1">
      <alignment horizontal="center" vertical="center" wrapText="1"/>
    </xf>
    <xf numFmtId="0" fontId="16" fillId="0" borderId="1" xfId="0" applyFont="1" applyBorder="1" applyAlignment="1">
      <alignment horizontal="left" vertical="center" wrapText="1"/>
    </xf>
    <xf numFmtId="170" fontId="4" fillId="0" borderId="1" xfId="1" applyNumberFormat="1" applyFont="1" applyFill="1" applyBorder="1" applyAlignment="1" applyProtection="1">
      <alignment horizontal="center" vertical="center" wrapText="1"/>
    </xf>
    <xf numFmtId="165" fontId="4" fillId="0" borderId="1" xfId="1" applyFont="1" applyFill="1" applyBorder="1" applyAlignment="1" applyProtection="1">
      <alignment horizontal="center" vertical="center" wrapText="1"/>
    </xf>
    <xf numFmtId="167" fontId="4" fillId="0" borderId="1" xfId="1" applyNumberFormat="1" applyFont="1" applyFill="1" applyBorder="1" applyAlignment="1" applyProtection="1">
      <alignment horizontal="center" vertical="center" wrapText="1"/>
    </xf>
    <xf numFmtId="2" fontId="4" fillId="0" borderId="1" xfId="0" applyNumberFormat="1" applyFont="1" applyBorder="1" applyAlignment="1">
      <alignment horizontal="center" vertical="center" wrapText="1"/>
    </xf>
    <xf numFmtId="164" fontId="9" fillId="0" borderId="1" xfId="0" applyNumberFormat="1" applyFont="1" applyBorder="1" applyAlignment="1">
      <alignment horizontal="center" vertical="center" wrapText="1"/>
    </xf>
    <xf numFmtId="0" fontId="7" fillId="0" borderId="1" xfId="0" applyFont="1" applyBorder="1" applyAlignment="1">
      <alignment horizontal="center" vertical="center" wrapText="1"/>
    </xf>
    <xf numFmtId="0" fontId="12" fillId="0" borderId="1" xfId="0" applyFont="1" applyBorder="1" applyAlignment="1">
      <alignment horizontal="left" vertical="center" wrapText="1"/>
    </xf>
    <xf numFmtId="164" fontId="7" fillId="0" borderId="1" xfId="0" applyNumberFormat="1" applyFont="1" applyBorder="1" applyAlignment="1">
      <alignment horizontal="center" vertical="center" wrapText="1"/>
    </xf>
    <xf numFmtId="0" fontId="14" fillId="0" borderId="2" xfId="0" applyFont="1" applyBorder="1" applyAlignment="1">
      <alignment horizontal="center" vertical="center" wrapText="1"/>
    </xf>
    <xf numFmtId="0" fontId="14" fillId="0" borderId="2" xfId="0" applyFont="1" applyBorder="1" applyAlignment="1">
      <alignment horizontal="left" vertical="center" wrapText="1"/>
    </xf>
    <xf numFmtId="0" fontId="14" fillId="0" borderId="3" xfId="0" applyFont="1" applyBorder="1" applyAlignment="1">
      <alignment horizontal="center" vertical="center"/>
    </xf>
    <xf numFmtId="164" fontId="4" fillId="0" borderId="3" xfId="0" applyNumberFormat="1" applyFont="1" applyBorder="1" applyAlignment="1">
      <alignment horizontal="center" vertical="center" wrapText="1"/>
    </xf>
    <xf numFmtId="0" fontId="14" fillId="0" borderId="3" xfId="0" applyFont="1" applyBorder="1" applyAlignment="1">
      <alignment horizontal="left" vertical="center" wrapText="1"/>
    </xf>
    <xf numFmtId="1" fontId="7" fillId="0" borderId="1" xfId="0" applyNumberFormat="1" applyFont="1" applyBorder="1" applyAlignment="1">
      <alignment horizontal="center" vertical="center" wrapText="1"/>
    </xf>
    <xf numFmtId="164" fontId="4" fillId="0" borderId="5" xfId="0" applyNumberFormat="1" applyFont="1" applyBorder="1" applyAlignment="1">
      <alignment horizontal="center" vertical="center" wrapText="1"/>
    </xf>
    <xf numFmtId="10" fontId="14" fillId="0" borderId="1" xfId="0" applyNumberFormat="1" applyFont="1" applyBorder="1" applyAlignment="1">
      <alignment horizontal="left" vertical="center" wrapText="1"/>
    </xf>
    <xf numFmtId="0" fontId="4" fillId="0" borderId="0" xfId="0" applyFont="1" applyAlignment="1">
      <alignment horizontal="center" vertical="center" wrapText="1"/>
    </xf>
    <xf numFmtId="0" fontId="7" fillId="0" borderId="0" xfId="0" applyFont="1" applyAlignment="1">
      <alignment horizontal="center" vertical="center" wrapText="1"/>
    </xf>
    <xf numFmtId="0" fontId="4" fillId="0" borderId="3" xfId="0" applyFont="1" applyBorder="1" applyAlignment="1">
      <alignment horizontal="center" vertical="center" wrapText="1"/>
    </xf>
    <xf numFmtId="2" fontId="14" fillId="0" borderId="1" xfId="0" applyNumberFormat="1" applyFont="1" applyBorder="1" applyAlignment="1">
      <alignment horizontal="center" vertical="center" wrapText="1"/>
    </xf>
    <xf numFmtId="0" fontId="14" fillId="0" borderId="5" xfId="0" applyFont="1" applyBorder="1" applyAlignment="1">
      <alignment horizontal="center" vertical="center" wrapText="1"/>
    </xf>
    <xf numFmtId="0" fontId="14" fillId="0" borderId="6" xfId="0" applyFont="1" applyBorder="1" applyAlignment="1">
      <alignment horizontal="center" vertical="center" wrapText="1"/>
    </xf>
    <xf numFmtId="0" fontId="5"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5" xfId="0" applyFont="1" applyBorder="1" applyAlignment="1">
      <alignment horizontal="center" vertical="center" wrapText="1"/>
    </xf>
    <xf numFmtId="0" fontId="14" fillId="0" borderId="2" xfId="0" applyFont="1" applyBorder="1" applyAlignment="1">
      <alignment vertical="center" wrapText="1"/>
    </xf>
    <xf numFmtId="1" fontId="14" fillId="0" borderId="2" xfId="0" applyNumberFormat="1" applyFont="1" applyBorder="1" applyAlignment="1">
      <alignment horizontal="center" vertical="center" wrapText="1"/>
    </xf>
    <xf numFmtId="164" fontId="14" fillId="0" borderId="2" xfId="0" applyNumberFormat="1" applyFont="1" applyBorder="1" applyAlignment="1">
      <alignment horizontal="center" vertical="center" wrapText="1"/>
    </xf>
    <xf numFmtId="1" fontId="14" fillId="0" borderId="3" xfId="0" applyNumberFormat="1" applyFont="1" applyBorder="1" applyAlignment="1">
      <alignment horizontal="center" vertical="center"/>
    </xf>
    <xf numFmtId="0" fontId="4" fillId="0" borderId="2" xfId="0" applyFont="1" applyBorder="1" applyAlignment="1">
      <alignment horizontal="center" vertical="center" wrapText="1"/>
    </xf>
    <xf numFmtId="0" fontId="4" fillId="0" borderId="2" xfId="0" applyFont="1" applyBorder="1" applyAlignment="1">
      <alignment vertical="center" wrapText="1"/>
    </xf>
    <xf numFmtId="1" fontId="4" fillId="0" borderId="2" xfId="0" applyNumberFormat="1" applyFont="1" applyBorder="1" applyAlignment="1">
      <alignment horizontal="center" vertical="center" wrapText="1"/>
    </xf>
    <xf numFmtId="164" fontId="4" fillId="0" borderId="2" xfId="0" applyNumberFormat="1" applyFont="1" applyBorder="1" applyAlignment="1">
      <alignment horizontal="center" vertical="center" wrapText="1"/>
    </xf>
    <xf numFmtId="0" fontId="4" fillId="0" borderId="3" xfId="0" applyFont="1" applyBorder="1" applyAlignment="1">
      <alignment vertical="center" wrapText="1"/>
    </xf>
    <xf numFmtId="1" fontId="4" fillId="0" borderId="3" xfId="0" applyNumberFormat="1" applyFont="1" applyBorder="1" applyAlignment="1">
      <alignment horizontal="center" vertical="center" wrapText="1"/>
    </xf>
    <xf numFmtId="0" fontId="47" fillId="0" borderId="3" xfId="0" applyFont="1" applyBorder="1" applyAlignment="1">
      <alignment vertical="center" wrapText="1"/>
    </xf>
    <xf numFmtId="0" fontId="14" fillId="0" borderId="1" xfId="0" applyFont="1" applyBorder="1" applyAlignment="1">
      <alignment horizontal="left" vertical="top" wrapText="1"/>
    </xf>
    <xf numFmtId="0" fontId="4" fillId="0" borderId="56" xfId="0" applyFont="1" applyBorder="1" applyAlignment="1">
      <alignment vertical="center" wrapText="1"/>
    </xf>
    <xf numFmtId="0" fontId="4" fillId="0" borderId="60" xfId="0" applyFont="1" applyBorder="1" applyAlignment="1">
      <alignment horizontal="center" vertical="center" wrapText="1"/>
    </xf>
    <xf numFmtId="164" fontId="4" fillId="0" borderId="60" xfId="0" applyNumberFormat="1" applyFont="1" applyBorder="1" applyAlignment="1">
      <alignment horizontal="center" vertical="center" wrapText="1"/>
    </xf>
    <xf numFmtId="0" fontId="14" fillId="0" borderId="60" xfId="0" applyFont="1" applyBorder="1" applyAlignment="1">
      <alignment horizontal="left" vertical="center" wrapText="1"/>
    </xf>
    <xf numFmtId="0" fontId="14" fillId="0" borderId="0" xfId="0" applyFont="1" applyAlignment="1">
      <alignment horizontal="center" vertical="center" wrapText="1"/>
    </xf>
    <xf numFmtId="0" fontId="14" fillId="0" borderId="3" xfId="0" applyFont="1" applyBorder="1" applyAlignment="1">
      <alignment vertical="center" wrapText="1"/>
    </xf>
    <xf numFmtId="0" fontId="14" fillId="0" borderId="3" xfId="0" applyFont="1" applyBorder="1" applyAlignment="1">
      <alignment horizontal="center" vertical="center" wrapText="1"/>
    </xf>
    <xf numFmtId="0" fontId="14" fillId="0" borderId="59" xfId="0" applyFont="1" applyBorder="1" applyAlignment="1">
      <alignment horizontal="left" vertical="center" wrapText="1"/>
    </xf>
    <xf numFmtId="4" fontId="4" fillId="0" borderId="1" xfId="1" applyNumberFormat="1" applyFont="1" applyFill="1" applyBorder="1" applyAlignment="1" applyProtection="1">
      <alignment horizontal="center" vertical="center" wrapText="1"/>
    </xf>
    <xf numFmtId="164" fontId="14" fillId="0" borderId="3" xfId="0" applyNumberFormat="1" applyFont="1" applyBorder="1" applyAlignment="1">
      <alignment horizontal="center" vertical="center" wrapText="1"/>
    </xf>
    <xf numFmtId="168" fontId="4" fillId="0" borderId="1" xfId="1" applyNumberFormat="1" applyFont="1" applyFill="1" applyBorder="1" applyAlignment="1" applyProtection="1">
      <alignment horizontal="center" vertical="center" wrapText="1"/>
    </xf>
    <xf numFmtId="169" fontId="4" fillId="0" borderId="1" xfId="0" applyNumberFormat="1" applyFont="1" applyBorder="1" applyAlignment="1">
      <alignment horizontal="center" vertical="center" wrapText="1"/>
    </xf>
    <xf numFmtId="0" fontId="14" fillId="0" borderId="0" xfId="0" applyFont="1" applyAlignment="1">
      <alignment horizontal="left" vertical="center" wrapText="1"/>
    </xf>
    <xf numFmtId="0" fontId="4" fillId="0" borderId="3" xfId="0" applyFont="1" applyBorder="1" applyAlignment="1">
      <alignment horizontal="center" vertical="center"/>
    </xf>
    <xf numFmtId="1" fontId="4" fillId="0" borderId="0" xfId="0" applyNumberFormat="1" applyFont="1" applyAlignment="1">
      <alignment horizontal="center" vertical="center" wrapText="1"/>
    </xf>
    <xf numFmtId="0" fontId="14" fillId="0" borderId="0" xfId="0" applyFont="1" applyAlignment="1">
      <alignment horizontal="left"/>
    </xf>
    <xf numFmtId="0" fontId="4" fillId="0" borderId="1" xfId="1" applyNumberFormat="1" applyFont="1" applyFill="1" applyBorder="1" applyAlignment="1" applyProtection="1">
      <alignment horizontal="center" vertical="center" wrapText="1"/>
    </xf>
    <xf numFmtId="0" fontId="4" fillId="0" borderId="56" xfId="0" applyFont="1" applyBorder="1" applyAlignment="1">
      <alignment horizontal="center" vertical="center" wrapText="1"/>
    </xf>
    <xf numFmtId="166" fontId="4" fillId="0" borderId="56" xfId="1" applyNumberFormat="1" applyFont="1" applyFill="1" applyBorder="1" applyAlignment="1" applyProtection="1">
      <alignment horizontal="center" vertical="center" wrapText="1"/>
    </xf>
    <xf numFmtId="164" fontId="4" fillId="0" borderId="56" xfId="0" applyNumberFormat="1" applyFont="1" applyBorder="1" applyAlignment="1">
      <alignment horizontal="center" vertical="center" wrapText="1"/>
    </xf>
    <xf numFmtId="0" fontId="14" fillId="0" borderId="56" xfId="0" applyFont="1" applyBorder="1" applyAlignment="1">
      <alignment horizontal="left" vertical="top" wrapText="1"/>
    </xf>
    <xf numFmtId="0" fontId="4" fillId="0" borderId="57" xfId="0" applyFont="1" applyBorder="1" applyAlignment="1">
      <alignment horizontal="center" vertical="center" wrapText="1"/>
    </xf>
    <xf numFmtId="0" fontId="4" fillId="0" borderId="57" xfId="0" applyFont="1" applyBorder="1" applyAlignment="1">
      <alignment vertical="center" wrapText="1"/>
    </xf>
    <xf numFmtId="167" fontId="4" fillId="0" borderId="57" xfId="1" applyNumberFormat="1" applyFont="1" applyFill="1" applyBorder="1" applyAlignment="1" applyProtection="1">
      <alignment horizontal="center" vertical="center" wrapText="1"/>
    </xf>
    <xf numFmtId="166" fontId="4" fillId="0" borderId="57" xfId="1" applyNumberFormat="1" applyFont="1" applyFill="1" applyBorder="1" applyAlignment="1" applyProtection="1">
      <alignment horizontal="center" vertical="center" wrapText="1"/>
    </xf>
    <xf numFmtId="164" fontId="4" fillId="0" borderId="57" xfId="0" applyNumberFormat="1" applyFont="1" applyBorder="1" applyAlignment="1">
      <alignment horizontal="center" vertical="center" wrapText="1"/>
    </xf>
    <xf numFmtId="0" fontId="14" fillId="0" borderId="57" xfId="0" applyFont="1" applyBorder="1" applyAlignment="1">
      <alignment horizontal="left" vertical="top" wrapText="1"/>
    </xf>
    <xf numFmtId="3" fontId="4" fillId="0" borderId="57" xfId="1" applyNumberFormat="1" applyFont="1" applyFill="1" applyBorder="1" applyAlignment="1" applyProtection="1">
      <alignment horizontal="center" vertical="center" wrapText="1"/>
    </xf>
    <xf numFmtId="0" fontId="14" fillId="0" borderId="57" xfId="0" applyFont="1" applyBorder="1" applyAlignment="1">
      <alignment horizontal="center" vertical="center" wrapText="1"/>
    </xf>
    <xf numFmtId="0" fontId="14" fillId="0" borderId="57" xfId="0" applyFont="1" applyBorder="1" applyAlignment="1">
      <alignment vertical="center" wrapText="1"/>
    </xf>
    <xf numFmtId="0" fontId="14" fillId="0" borderId="57" xfId="0" applyFont="1" applyBorder="1" applyAlignment="1">
      <alignment horizontal="left" vertical="center" wrapText="1"/>
    </xf>
    <xf numFmtId="0" fontId="48" fillId="0" borderId="55" xfId="2" applyFont="1" applyFill="1" applyAlignment="1">
      <alignment horizontal="center" vertical="center" wrapText="1"/>
    </xf>
    <xf numFmtId="0" fontId="14" fillId="0" borderId="0" xfId="0" applyFont="1" applyAlignment="1">
      <alignment vertical="center" wrapText="1"/>
    </xf>
    <xf numFmtId="164" fontId="14" fillId="0" borderId="0" xfId="0" applyNumberFormat="1" applyFont="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2" fontId="2" fillId="0" borderId="0" xfId="0" applyNumberFormat="1" applyFont="1" applyAlignment="1">
      <alignment horizontal="center" vertical="center" wrapText="1"/>
    </xf>
    <xf numFmtId="2" fontId="2" fillId="0" borderId="0" xfId="0" applyNumberFormat="1" applyFont="1" applyAlignment="1">
      <alignment vertical="center" wrapText="1"/>
    </xf>
    <xf numFmtId="0" fontId="2" fillId="0" borderId="0" xfId="0" applyFont="1" applyAlignment="1">
      <alignment vertical="center" wrapText="1"/>
    </xf>
    <xf numFmtId="2" fontId="8" fillId="0" borderId="0" xfId="0" applyNumberFormat="1" applyFont="1" applyAlignment="1">
      <alignment horizontal="center" vertical="center" wrapText="1"/>
    </xf>
    <xf numFmtId="0" fontId="8" fillId="0" borderId="0" xfId="0" applyFont="1" applyAlignment="1">
      <alignment horizontal="center" vertical="center" wrapText="1"/>
    </xf>
    <xf numFmtId="0" fontId="5" fillId="0" borderId="2" xfId="0" applyFont="1" applyBorder="1" applyAlignment="1">
      <alignment horizontal="center" vertical="center" wrapText="1"/>
    </xf>
    <xf numFmtId="0" fontId="14" fillId="0" borderId="56" xfId="0" applyFont="1" applyBorder="1" applyAlignment="1">
      <alignment horizontal="left" vertical="center" wrapText="1"/>
    </xf>
    <xf numFmtId="0" fontId="14" fillId="0" borderId="61" xfId="0" applyFont="1" applyBorder="1" applyAlignment="1">
      <alignment horizontal="left" vertical="center" wrapText="1"/>
    </xf>
    <xf numFmtId="0" fontId="14" fillId="0" borderId="2" xfId="0" applyFont="1" applyBorder="1" applyAlignment="1">
      <alignment horizontal="left" vertical="center" wrapText="1"/>
    </xf>
    <xf numFmtId="0" fontId="5" fillId="0" borderId="1" xfId="0" applyFont="1" applyBorder="1" applyAlignment="1">
      <alignment horizontal="center" vertical="center" wrapText="1"/>
    </xf>
    <xf numFmtId="0" fontId="9" fillId="0" borderId="1"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vertical="center" wrapText="1"/>
    </xf>
    <xf numFmtId="0" fontId="14" fillId="0" borderId="1" xfId="0" applyFont="1" applyBorder="1" applyAlignment="1">
      <alignment horizontal="left" vertical="center" wrapText="1"/>
    </xf>
    <xf numFmtId="0" fontId="9" fillId="0" borderId="3" xfId="0" applyFont="1" applyBorder="1" applyAlignment="1">
      <alignment horizontal="center" vertical="center" wrapText="1"/>
    </xf>
    <xf numFmtId="0" fontId="5" fillId="0" borderId="5" xfId="0" applyFont="1" applyBorder="1" applyAlignment="1">
      <alignment horizontal="center" vertical="center" wrapText="1"/>
    </xf>
    <xf numFmtId="0" fontId="4" fillId="0" borderId="7" xfId="0" applyFont="1" applyBorder="1" applyAlignment="1">
      <alignment vertical="center" wrapText="1"/>
    </xf>
    <xf numFmtId="0" fontId="14" fillId="0" borderId="4" xfId="0" applyFont="1" applyBorder="1" applyAlignment="1">
      <alignment horizontal="left" vertical="center" wrapText="1"/>
    </xf>
    <xf numFmtId="0" fontId="4" fillId="0" borderId="3" xfId="0" applyFont="1" applyBorder="1" applyAlignment="1">
      <alignment horizontal="center" vertical="center" wrapText="1"/>
    </xf>
    <xf numFmtId="0" fontId="16" fillId="0" borderId="1" xfId="0" applyFont="1" applyBorder="1" applyAlignment="1">
      <alignment horizontal="center" vertical="center" wrapText="1"/>
    </xf>
    <xf numFmtId="0" fontId="5" fillId="0" borderId="0" xfId="0" applyFont="1" applyAlignment="1">
      <alignment horizontal="center" vertical="center" wrapText="1"/>
    </xf>
    <xf numFmtId="0" fontId="12" fillId="0" borderId="1" xfId="0" applyFont="1" applyBorder="1" applyAlignment="1">
      <alignment horizontal="center" vertical="center" wrapText="1"/>
    </xf>
    <xf numFmtId="0" fontId="12" fillId="0" borderId="2" xfId="0" applyFont="1" applyBorder="1" applyAlignment="1">
      <alignment horizontal="center" vertical="center" wrapText="1"/>
    </xf>
    <xf numFmtId="0" fontId="14" fillId="0" borderId="7" xfId="0" applyFont="1" applyBorder="1" applyAlignment="1">
      <alignment horizontal="left" vertical="center" wrapText="1"/>
    </xf>
    <xf numFmtId="0" fontId="46" fillId="0" borderId="2" xfId="0" applyFont="1" applyBorder="1" applyAlignment="1">
      <alignment horizontal="center" vertical="center" wrapText="1"/>
    </xf>
    <xf numFmtId="0" fontId="9" fillId="0" borderId="2" xfId="0" applyFont="1" applyBorder="1" applyAlignment="1">
      <alignment horizontal="center" vertical="center" wrapText="1"/>
    </xf>
    <xf numFmtId="0" fontId="5" fillId="0" borderId="3" xfId="0" applyFont="1" applyBorder="1" applyAlignment="1">
      <alignment horizontal="center" vertical="center" wrapText="1"/>
    </xf>
    <xf numFmtId="0" fontId="14" fillId="0" borderId="1" xfId="0" applyFont="1" applyBorder="1" applyAlignment="1">
      <alignment horizontal="center" vertical="center" wrapText="1"/>
    </xf>
    <xf numFmtId="164" fontId="14" fillId="0" borderId="1" xfId="0" applyNumberFormat="1" applyFont="1" applyBorder="1" applyAlignment="1">
      <alignment horizontal="center" vertical="center" wrapText="1"/>
    </xf>
    <xf numFmtId="164" fontId="14" fillId="0" borderId="0" xfId="0" applyNumberFormat="1" applyFont="1" applyAlignment="1">
      <alignment horizontal="right" vertical="center" wrapText="1"/>
    </xf>
    <xf numFmtId="0" fontId="12" fillId="0" borderId="0" xfId="0" applyFont="1" applyAlignment="1">
      <alignment horizontal="center" vertical="center" wrapText="1"/>
    </xf>
    <xf numFmtId="0" fontId="10" fillId="0" borderId="0" xfId="0" applyFont="1" applyAlignment="1">
      <alignment horizontal="center" vertical="center"/>
    </xf>
    <xf numFmtId="0" fontId="13" fillId="0" borderId="9" xfId="0" applyFont="1" applyBorder="1" applyAlignment="1">
      <alignment horizontal="center" vertical="center" wrapText="1"/>
    </xf>
    <xf numFmtId="0" fontId="13" fillId="0" borderId="3" xfId="0" applyFont="1" applyBorder="1" applyAlignment="1">
      <alignment horizontal="center" vertical="center" wrapText="1"/>
    </xf>
    <xf numFmtId="0" fontId="13" fillId="0" borderId="0" xfId="0" applyFont="1" applyAlignment="1">
      <alignment horizontal="center" vertical="center"/>
    </xf>
    <xf numFmtId="0" fontId="10" fillId="0" borderId="9" xfId="0" applyFont="1" applyBorder="1" applyAlignment="1">
      <alignment horizontal="center" vertical="center" wrapText="1"/>
    </xf>
    <xf numFmtId="0" fontId="31" fillId="0" borderId="0" xfId="0" applyFont="1" applyAlignment="1">
      <alignment horizontal="center"/>
    </xf>
    <xf numFmtId="0" fontId="11" fillId="0" borderId="0" xfId="0" applyFont="1" applyFill="1" applyAlignment="1">
      <alignment horizontal="center" vertical="center"/>
    </xf>
    <xf numFmtId="0" fontId="11" fillId="0" borderId="0" xfId="0" applyFont="1" applyFill="1"/>
    <xf numFmtId="0" fontId="11" fillId="0" borderId="0" xfId="0" applyFont="1" applyFill="1" applyAlignment="1">
      <alignment horizontal="right" vertical="center"/>
    </xf>
    <xf numFmtId="0" fontId="10" fillId="0" borderId="0" xfId="0" applyFont="1" applyFill="1" applyAlignment="1">
      <alignment horizontal="center" vertical="center"/>
    </xf>
    <xf numFmtId="0" fontId="10" fillId="0" borderId="8" xfId="0" applyFont="1" applyFill="1" applyBorder="1" applyAlignment="1">
      <alignment horizontal="center" vertical="center" wrapText="1"/>
    </xf>
    <xf numFmtId="0" fontId="10" fillId="0" borderId="9" xfId="0" applyFont="1" applyFill="1" applyBorder="1" applyAlignment="1">
      <alignment horizontal="center" vertical="top" wrapText="1"/>
    </xf>
    <xf numFmtId="0" fontId="10" fillId="0" borderId="10" xfId="0" applyFont="1" applyFill="1" applyBorder="1" applyAlignment="1">
      <alignment horizontal="center" vertical="top" wrapText="1"/>
    </xf>
    <xf numFmtId="0" fontId="10" fillId="0" borderId="11" xfId="0" applyFont="1" applyFill="1" applyBorder="1" applyAlignment="1">
      <alignment horizontal="center" vertical="top" wrapText="1"/>
    </xf>
    <xf numFmtId="0" fontId="10" fillId="0" borderId="18" xfId="0" applyFont="1" applyFill="1" applyBorder="1" applyAlignment="1">
      <alignment horizontal="center" vertical="top" wrapText="1"/>
    </xf>
    <xf numFmtId="0" fontId="10" fillId="0" borderId="27" xfId="0" applyFont="1" applyFill="1" applyBorder="1" applyAlignment="1">
      <alignment horizontal="center" vertical="top" wrapText="1"/>
    </xf>
    <xf numFmtId="0" fontId="13" fillId="0" borderId="27" xfId="0" applyFont="1" applyFill="1" applyBorder="1" applyAlignment="1">
      <alignment vertical="top" wrapText="1"/>
    </xf>
    <xf numFmtId="1" fontId="13" fillId="0" borderId="12" xfId="0" applyNumberFormat="1" applyFont="1" applyFill="1" applyBorder="1" applyAlignment="1">
      <alignment horizontal="center" vertical="top" wrapText="1"/>
    </xf>
    <xf numFmtId="1" fontId="13" fillId="0" borderId="22" xfId="0" applyNumberFormat="1" applyFont="1" applyFill="1" applyBorder="1" applyAlignment="1">
      <alignment horizontal="center" vertical="top" wrapText="1"/>
    </xf>
    <xf numFmtId="1" fontId="13" fillId="0" borderId="8" xfId="0" applyNumberFormat="1" applyFont="1" applyFill="1" applyBorder="1" applyAlignment="1">
      <alignment horizontal="center" vertical="top" wrapText="1"/>
    </xf>
    <xf numFmtId="0" fontId="4" fillId="0" borderId="27" xfId="0" applyFont="1" applyFill="1" applyBorder="1" applyAlignment="1">
      <alignment horizontal="justify" vertical="top" wrapText="1"/>
    </xf>
    <xf numFmtId="0" fontId="10" fillId="0" borderId="36" xfId="0" applyFont="1" applyFill="1" applyBorder="1" applyAlignment="1">
      <alignment horizontal="center" vertical="top" wrapText="1"/>
    </xf>
    <xf numFmtId="0" fontId="6" fillId="0" borderId="28" xfId="0" applyFont="1" applyFill="1" applyBorder="1" applyAlignment="1">
      <alignment vertical="top" wrapText="1"/>
    </xf>
    <xf numFmtId="0" fontId="4" fillId="0" borderId="28" xfId="0" applyFont="1" applyFill="1" applyBorder="1" applyAlignment="1">
      <alignment horizontal="justify" vertical="top" wrapText="1"/>
    </xf>
    <xf numFmtId="0" fontId="10" fillId="0" borderId="37" xfId="0" applyFont="1" applyFill="1" applyBorder="1" applyAlignment="1">
      <alignment horizontal="center" vertical="top" wrapText="1"/>
    </xf>
    <xf numFmtId="0" fontId="6" fillId="0" borderId="29" xfId="0" applyFont="1" applyFill="1" applyBorder="1" applyAlignment="1">
      <alignment vertical="top" wrapText="1"/>
    </xf>
    <xf numFmtId="0" fontId="4" fillId="0" borderId="29" xfId="0" applyFont="1" applyFill="1" applyBorder="1" applyAlignment="1">
      <alignment horizontal="justify" vertical="top" wrapText="1"/>
    </xf>
    <xf numFmtId="0" fontId="13" fillId="0" borderId="67" xfId="0" applyFont="1" applyFill="1" applyBorder="1" applyAlignment="1">
      <alignment horizontal="center" vertical="top" wrapText="1"/>
    </xf>
    <xf numFmtId="1" fontId="13" fillId="0" borderId="16" xfId="0" applyNumberFormat="1" applyFont="1" applyFill="1" applyBorder="1" applyAlignment="1">
      <alignment horizontal="center" vertical="top" wrapText="1"/>
    </xf>
    <xf numFmtId="0" fontId="10" fillId="0" borderId="28" xfId="0" applyFont="1" applyFill="1" applyBorder="1" applyAlignment="1">
      <alignment horizontal="center" vertical="top" wrapText="1"/>
    </xf>
    <xf numFmtId="0" fontId="13" fillId="0" borderId="72" xfId="0" applyFont="1" applyFill="1" applyBorder="1" applyAlignment="1">
      <alignment horizontal="center" vertical="top" wrapText="1"/>
    </xf>
    <xf numFmtId="0" fontId="10" fillId="0" borderId="29" xfId="0" applyFont="1" applyFill="1" applyBorder="1" applyAlignment="1">
      <alignment horizontal="center" vertical="top" wrapText="1"/>
    </xf>
    <xf numFmtId="0" fontId="13" fillId="0" borderId="29" xfId="0" applyFont="1" applyFill="1" applyBorder="1" applyAlignment="1">
      <alignment horizontal="center" vertical="top" wrapText="1"/>
    </xf>
    <xf numFmtId="0" fontId="13" fillId="0" borderId="0" xfId="0" applyFont="1" applyFill="1" applyAlignment="1">
      <alignment vertical="top" wrapText="1"/>
    </xf>
    <xf numFmtId="0" fontId="13" fillId="0" borderId="14" xfId="0" applyFont="1" applyFill="1" applyBorder="1" applyAlignment="1">
      <alignment horizontal="center" vertical="top" wrapText="1"/>
    </xf>
    <xf numFmtId="1" fontId="13" fillId="0" borderId="18" xfId="0" applyNumberFormat="1" applyFont="1" applyFill="1" applyBorder="1" applyAlignment="1">
      <alignment horizontal="center" vertical="center" wrapText="1"/>
    </xf>
    <xf numFmtId="0" fontId="21" fillId="0" borderId="13" xfId="0" applyFont="1" applyFill="1" applyBorder="1" applyAlignment="1">
      <alignment horizontal="justify" vertical="top" wrapText="1"/>
    </xf>
    <xf numFmtId="0" fontId="10" fillId="0" borderId="14" xfId="0" applyFont="1" applyFill="1" applyBorder="1" applyAlignment="1">
      <alignment horizontal="center" vertical="top" wrapText="1"/>
    </xf>
    <xf numFmtId="0" fontId="6" fillId="0" borderId="0" xfId="0" applyFont="1" applyFill="1" applyAlignment="1">
      <alignment vertical="top" wrapText="1"/>
    </xf>
    <xf numFmtId="0" fontId="13" fillId="0" borderId="14" xfId="0" applyFont="1" applyFill="1" applyBorder="1" applyAlignment="1">
      <alignment vertical="top" wrapText="1"/>
    </xf>
    <xf numFmtId="0" fontId="19" fillId="0" borderId="0" xfId="0" applyFont="1" applyFill="1" applyAlignment="1">
      <alignment horizontal="center" vertical="center" wrapText="1"/>
    </xf>
    <xf numFmtId="2" fontId="13" fillId="0" borderId="14" xfId="0" applyNumberFormat="1" applyFont="1" applyFill="1" applyBorder="1" applyAlignment="1">
      <alignment horizontal="center" vertical="center" wrapText="1"/>
    </xf>
    <xf numFmtId="0" fontId="21" fillId="0" borderId="12" xfId="0" applyFont="1" applyFill="1" applyBorder="1" applyAlignment="1">
      <alignment horizontal="justify" vertical="top" wrapText="1"/>
    </xf>
    <xf numFmtId="0" fontId="24" fillId="0" borderId="14" xfId="0" applyFont="1" applyFill="1" applyBorder="1" applyAlignment="1">
      <alignment horizontal="center" vertical="top" wrapText="1"/>
    </xf>
    <xf numFmtId="0" fontId="27" fillId="0" borderId="0" xfId="0" applyFont="1" applyFill="1" applyAlignment="1">
      <alignment horizontal="center" vertical="top" wrapText="1"/>
    </xf>
    <xf numFmtId="0" fontId="28" fillId="0" borderId="13" xfId="0" applyFont="1" applyFill="1" applyBorder="1" applyAlignment="1">
      <alignment horizontal="justify" vertical="top" wrapText="1"/>
    </xf>
    <xf numFmtId="0" fontId="20" fillId="0" borderId="0" xfId="0" applyFont="1" applyFill="1" applyAlignment="1">
      <alignment vertical="top" wrapText="1"/>
    </xf>
    <xf numFmtId="0" fontId="6" fillId="0" borderId="14" xfId="0" applyFont="1" applyFill="1" applyBorder="1" applyAlignment="1">
      <alignment horizontal="center" vertical="top" wrapText="1"/>
    </xf>
    <xf numFmtId="0" fontId="6" fillId="0" borderId="0" xfId="0" applyFont="1" applyFill="1" applyAlignment="1">
      <alignment horizontal="center" vertical="top" wrapText="1"/>
    </xf>
    <xf numFmtId="1" fontId="6" fillId="0" borderId="14" xfId="0" applyNumberFormat="1" applyFont="1" applyFill="1" applyBorder="1" applyAlignment="1">
      <alignment horizontal="center" vertical="top" wrapText="1"/>
    </xf>
    <xf numFmtId="0" fontId="21" fillId="0" borderId="13" xfId="0" applyFont="1" applyFill="1" applyBorder="1" applyAlignment="1">
      <alignment horizontal="justify" vertical="top" wrapText="1"/>
    </xf>
    <xf numFmtId="0" fontId="10" fillId="0" borderId="27" xfId="0" applyFont="1" applyFill="1" applyBorder="1" applyAlignment="1">
      <alignment horizontal="center" vertical="top"/>
    </xf>
    <xf numFmtId="0" fontId="13" fillId="0" borderId="12" xfId="0" applyFont="1" applyFill="1" applyBorder="1" applyAlignment="1">
      <alignment vertical="top" wrapText="1"/>
    </xf>
    <xf numFmtId="0" fontId="10" fillId="0" borderId="9" xfId="0" applyFont="1" applyFill="1" applyBorder="1" applyAlignment="1">
      <alignment horizontal="center" vertical="top" wrapText="1"/>
    </xf>
    <xf numFmtId="1" fontId="10" fillId="0" borderId="9" xfId="0" applyNumberFormat="1" applyFont="1" applyFill="1" applyBorder="1" applyAlignment="1">
      <alignment horizontal="center" vertical="top" wrapText="1"/>
    </xf>
    <xf numFmtId="0" fontId="21" fillId="0" borderId="18" xfId="0" applyFont="1" applyFill="1" applyBorder="1" applyAlignment="1">
      <alignment horizontal="justify" vertical="top" wrapText="1"/>
    </xf>
    <xf numFmtId="0" fontId="10" fillId="0" borderId="28" xfId="0" applyFont="1" applyFill="1" applyBorder="1" applyAlignment="1">
      <alignment horizontal="center" vertical="top"/>
    </xf>
    <xf numFmtId="0" fontId="6" fillId="0" borderId="13" xfId="0" applyFont="1" applyFill="1" applyBorder="1" applyAlignment="1">
      <alignment vertical="top" wrapText="1"/>
    </xf>
    <xf numFmtId="0" fontId="21" fillId="0" borderId="14" xfId="0" applyFont="1" applyFill="1" applyBorder="1" applyAlignment="1">
      <alignment horizontal="justify" vertical="top" wrapText="1"/>
    </xf>
    <xf numFmtId="1" fontId="10" fillId="0" borderId="18" xfId="0" applyNumberFormat="1" applyFont="1" applyFill="1" applyBorder="1" applyAlignment="1">
      <alignment horizontal="center" vertical="top" wrapText="1"/>
    </xf>
    <xf numFmtId="0" fontId="13" fillId="0" borderId="27" xfId="0" applyFont="1" applyFill="1" applyBorder="1" applyAlignment="1">
      <alignment horizontal="center" vertical="top" wrapText="1"/>
    </xf>
    <xf numFmtId="1" fontId="13" fillId="0" borderId="27" xfId="0" applyNumberFormat="1" applyFont="1" applyFill="1" applyBorder="1" applyAlignment="1">
      <alignment horizontal="center" vertical="top" wrapText="1"/>
    </xf>
    <xf numFmtId="0" fontId="13" fillId="0" borderId="36" xfId="0" applyFont="1" applyFill="1" applyBorder="1" applyAlignment="1">
      <alignment horizontal="center" vertical="top" wrapText="1"/>
    </xf>
    <xf numFmtId="1" fontId="13" fillId="0" borderId="36" xfId="0" applyNumberFormat="1" applyFont="1" applyFill="1" applyBorder="1" applyAlignment="1">
      <alignment horizontal="center" vertical="top" wrapText="1"/>
    </xf>
    <xf numFmtId="0" fontId="13" fillId="0" borderId="37" xfId="0" applyFont="1" applyFill="1" applyBorder="1" applyAlignment="1">
      <alignment horizontal="center" vertical="top" wrapText="1"/>
    </xf>
    <xf numFmtId="1" fontId="13" fillId="0" borderId="37" xfId="0" applyNumberFormat="1" applyFont="1" applyFill="1" applyBorder="1" applyAlignment="1">
      <alignment horizontal="center" vertical="top" wrapText="1"/>
    </xf>
    <xf numFmtId="0" fontId="10" fillId="0" borderId="17" xfId="0" applyFont="1" applyFill="1" applyBorder="1" applyAlignment="1">
      <alignment horizontal="center" vertical="top" wrapText="1"/>
    </xf>
    <xf numFmtId="0" fontId="13" fillId="0" borderId="13" xfId="0" applyFont="1" applyFill="1" applyBorder="1" applyAlignment="1">
      <alignment vertical="top" wrapText="1"/>
    </xf>
    <xf numFmtId="1" fontId="13" fillId="0" borderId="13" xfId="0" applyNumberFormat="1" applyFont="1" applyFill="1" applyBorder="1" applyAlignment="1">
      <alignment horizontal="center" vertical="center" wrapText="1"/>
    </xf>
    <xf numFmtId="0" fontId="32" fillId="0" borderId="13" xfId="0" applyFont="1" applyFill="1" applyBorder="1" applyAlignment="1">
      <alignment vertical="top" wrapText="1"/>
    </xf>
    <xf numFmtId="1" fontId="19" fillId="0" borderId="13" xfId="0" applyNumberFormat="1" applyFont="1" applyFill="1" applyBorder="1" applyAlignment="1">
      <alignment vertical="top" wrapText="1"/>
    </xf>
    <xf numFmtId="1" fontId="19" fillId="0" borderId="0" xfId="0" applyNumberFormat="1" applyFont="1" applyFill="1" applyAlignment="1">
      <alignment vertical="top" wrapText="1"/>
    </xf>
    <xf numFmtId="1" fontId="13" fillId="0" borderId="14" xfId="0" applyNumberFormat="1" applyFont="1" applyFill="1" applyBorder="1" applyAlignment="1">
      <alignment vertical="top" wrapText="1"/>
    </xf>
    <xf numFmtId="1" fontId="6" fillId="0" borderId="14" xfId="0" applyNumberFormat="1" applyFont="1" applyFill="1" applyBorder="1" applyAlignment="1">
      <alignment vertical="top" wrapText="1"/>
    </xf>
    <xf numFmtId="0" fontId="4" fillId="0" borderId="13" xfId="0" applyFont="1" applyFill="1" applyBorder="1" applyAlignment="1">
      <alignment horizontal="justify" vertical="top" wrapText="1"/>
    </xf>
    <xf numFmtId="0" fontId="20" fillId="0" borderId="13" xfId="0" applyFont="1" applyFill="1" applyBorder="1" applyAlignment="1">
      <alignment vertical="top" wrapText="1"/>
    </xf>
    <xf numFmtId="1" fontId="6" fillId="0" borderId="13" xfId="0" applyNumberFormat="1" applyFont="1" applyFill="1" applyBorder="1" applyAlignment="1">
      <alignment horizontal="center" vertical="top" wrapText="1"/>
    </xf>
    <xf numFmtId="1" fontId="6" fillId="0" borderId="0" xfId="0" applyNumberFormat="1" applyFont="1" applyFill="1" applyAlignment="1">
      <alignment horizontal="center" vertical="top" wrapText="1"/>
    </xf>
    <xf numFmtId="0" fontId="32" fillId="0" borderId="13" xfId="0" applyFont="1" applyFill="1" applyBorder="1" applyAlignment="1">
      <alignment horizontal="justify" vertical="top" wrapText="1"/>
    </xf>
    <xf numFmtId="0" fontId="20" fillId="0" borderId="15" xfId="0" applyFont="1" applyFill="1" applyBorder="1" applyAlignment="1">
      <alignment vertical="top" wrapText="1"/>
    </xf>
    <xf numFmtId="1" fontId="6" fillId="0" borderId="15" xfId="0" applyNumberFormat="1" applyFont="1" applyFill="1" applyBorder="1" applyAlignment="1">
      <alignment horizontal="center" vertical="top" wrapText="1"/>
    </xf>
    <xf numFmtId="1" fontId="6" fillId="0" borderId="16" xfId="0" applyNumberFormat="1" applyFont="1" applyFill="1" applyBorder="1" applyAlignment="1">
      <alignment horizontal="center" vertical="top" wrapText="1"/>
    </xf>
    <xf numFmtId="1" fontId="6" fillId="0" borderId="17" xfId="0" applyNumberFormat="1" applyFont="1" applyFill="1" applyBorder="1" applyAlignment="1">
      <alignment horizontal="center" vertical="top" wrapText="1"/>
    </xf>
    <xf numFmtId="0" fontId="32" fillId="0" borderId="15" xfId="0" applyFont="1" applyFill="1" applyBorder="1" applyAlignment="1">
      <alignment horizontal="justify" vertical="top" wrapText="1"/>
    </xf>
    <xf numFmtId="0" fontId="13" fillId="0" borderId="18" xfId="0" applyFont="1" applyFill="1" applyBorder="1" applyAlignment="1">
      <alignment vertical="top" wrapText="1"/>
    </xf>
    <xf numFmtId="0" fontId="13" fillId="0" borderId="18" xfId="0" applyFont="1" applyFill="1" applyBorder="1" applyAlignment="1">
      <alignment horizontal="center" vertical="top" wrapText="1"/>
    </xf>
    <xf numFmtId="0" fontId="13" fillId="0" borderId="22" xfId="0" applyFont="1" applyFill="1" applyBorder="1" applyAlignment="1">
      <alignment horizontal="center" vertical="top" wrapText="1"/>
    </xf>
    <xf numFmtId="2" fontId="13" fillId="0" borderId="19" xfId="0" applyNumberFormat="1" applyFont="1" applyFill="1" applyBorder="1" applyAlignment="1">
      <alignment horizontal="center" vertical="top" wrapText="1"/>
    </xf>
    <xf numFmtId="0" fontId="6" fillId="0" borderId="14" xfId="0" applyFont="1" applyFill="1" applyBorder="1" applyAlignment="1">
      <alignment vertical="top" wrapText="1"/>
    </xf>
    <xf numFmtId="0" fontId="4" fillId="0" borderId="28" xfId="0" applyFont="1" applyFill="1" applyBorder="1"/>
    <xf numFmtId="0" fontId="20" fillId="0" borderId="14" xfId="0" applyFont="1" applyFill="1" applyBorder="1" applyAlignment="1">
      <alignment horizontal="center" vertical="center" wrapText="1"/>
    </xf>
    <xf numFmtId="0" fontId="20" fillId="0" borderId="0" xfId="0" applyFont="1" applyFill="1" applyAlignment="1">
      <alignment horizontal="center" vertical="center" wrapText="1"/>
    </xf>
    <xf numFmtId="0" fontId="6" fillId="0" borderId="20" xfId="0" applyFont="1" applyFill="1" applyBorder="1" applyAlignment="1">
      <alignment horizontal="center" vertical="top" wrapText="1"/>
    </xf>
    <xf numFmtId="0" fontId="9" fillId="0" borderId="28" xfId="0" applyFont="1" applyFill="1" applyBorder="1" applyAlignment="1">
      <alignment horizontal="justify" vertical="top" wrapText="1"/>
    </xf>
    <xf numFmtId="0" fontId="20" fillId="0" borderId="14" xfId="0" applyFont="1" applyFill="1" applyBorder="1" applyAlignment="1">
      <alignment vertical="top" wrapText="1"/>
    </xf>
    <xf numFmtId="0" fontId="6" fillId="0" borderId="14" xfId="0" applyFont="1" applyFill="1" applyBorder="1" applyAlignment="1">
      <alignment horizontal="center" vertical="center" wrapText="1"/>
    </xf>
    <xf numFmtId="0" fontId="6" fillId="0" borderId="0" xfId="0" applyFont="1" applyFill="1" applyAlignment="1">
      <alignment horizontal="center" vertical="center" wrapText="1"/>
    </xf>
    <xf numFmtId="1" fontId="6" fillId="0" borderId="20" xfId="0" applyNumberFormat="1" applyFont="1" applyFill="1" applyBorder="1" applyAlignment="1">
      <alignment horizontal="center" vertical="top" wrapText="1"/>
    </xf>
    <xf numFmtId="164" fontId="6" fillId="0" borderId="20" xfId="0" applyNumberFormat="1" applyFont="1" applyFill="1" applyBorder="1" applyAlignment="1">
      <alignment horizontal="center" vertical="top" wrapText="1"/>
    </xf>
    <xf numFmtId="0" fontId="4" fillId="0" borderId="28" xfId="0" applyFont="1" applyFill="1" applyBorder="1" applyAlignment="1">
      <alignment wrapText="1"/>
    </xf>
    <xf numFmtId="0" fontId="20" fillId="0" borderId="17" xfId="0" applyFont="1" applyFill="1" applyBorder="1" applyAlignment="1">
      <alignment vertical="top" wrapText="1"/>
    </xf>
    <xf numFmtId="0" fontId="6" fillId="0" borderId="17" xfId="0" applyFont="1" applyFill="1" applyBorder="1" applyAlignment="1">
      <alignment horizontal="center" vertical="center" wrapText="1"/>
    </xf>
    <xf numFmtId="0" fontId="6" fillId="0" borderId="16" xfId="0" applyFont="1" applyFill="1" applyBorder="1" applyAlignment="1">
      <alignment horizontal="center" vertical="center" wrapText="1"/>
    </xf>
    <xf numFmtId="0" fontId="13" fillId="0" borderId="22" xfId="0" applyFont="1" applyFill="1" applyBorder="1" applyAlignment="1">
      <alignment vertical="top" wrapText="1"/>
    </xf>
    <xf numFmtId="0" fontId="13" fillId="0" borderId="9" xfId="0" applyFont="1" applyFill="1" applyBorder="1" applyAlignment="1">
      <alignment horizontal="center" vertical="top" wrapText="1"/>
    </xf>
    <xf numFmtId="2" fontId="13" fillId="0" borderId="9" xfId="0" applyNumberFormat="1" applyFont="1" applyFill="1" applyBorder="1" applyAlignment="1">
      <alignment horizontal="center" vertical="top" wrapText="1"/>
    </xf>
    <xf numFmtId="0" fontId="6" fillId="0" borderId="12" xfId="0" applyFont="1" applyFill="1" applyBorder="1" applyAlignment="1">
      <alignment horizontal="justify" vertical="top" wrapText="1"/>
    </xf>
    <xf numFmtId="0" fontId="6" fillId="0" borderId="13" xfId="0" applyFont="1" applyFill="1" applyBorder="1" applyAlignment="1">
      <alignment horizontal="justify" vertical="top" wrapText="1"/>
    </xf>
    <xf numFmtId="0" fontId="6" fillId="0" borderId="16" xfId="0" applyFont="1" applyFill="1" applyBorder="1" applyAlignment="1">
      <alignment vertical="top" wrapText="1"/>
    </xf>
    <xf numFmtId="2" fontId="13" fillId="0" borderId="18" xfId="0" applyNumberFormat="1" applyFont="1" applyFill="1" applyBorder="1" applyAlignment="1">
      <alignment horizontal="center" vertical="top" wrapText="1"/>
    </xf>
    <xf numFmtId="0" fontId="4" fillId="0" borderId="12" xfId="0" applyFont="1" applyFill="1" applyBorder="1" applyAlignment="1">
      <alignment horizontal="justify" vertical="top" wrapText="1"/>
    </xf>
    <xf numFmtId="0" fontId="4" fillId="0" borderId="15" xfId="0" applyFont="1" applyFill="1" applyBorder="1" applyAlignment="1">
      <alignment vertical="top" wrapText="1"/>
    </xf>
    <xf numFmtId="2" fontId="13" fillId="0" borderId="27" xfId="0" applyNumberFormat="1" applyFont="1" applyFill="1" applyBorder="1" applyAlignment="1">
      <alignment horizontal="center" vertical="top" wrapText="1"/>
    </xf>
    <xf numFmtId="0" fontId="36" fillId="0" borderId="12" xfId="0" applyFont="1" applyFill="1" applyBorder="1" applyAlignment="1">
      <alignment horizontal="justify" vertical="top" wrapText="1"/>
    </xf>
    <xf numFmtId="2" fontId="13" fillId="0" borderId="28" xfId="0" applyNumberFormat="1" applyFont="1" applyFill="1" applyBorder="1" applyAlignment="1">
      <alignment horizontal="center" vertical="top" wrapText="1"/>
    </xf>
    <xf numFmtId="0" fontId="13" fillId="0" borderId="0" xfId="0" applyFont="1" applyFill="1" applyAlignment="1">
      <alignment horizontal="center" vertical="top" wrapText="1"/>
    </xf>
    <xf numFmtId="2" fontId="13" fillId="0" borderId="28" xfId="0" applyNumberFormat="1" applyFont="1" applyFill="1" applyBorder="1" applyAlignment="1">
      <alignment horizontal="center" vertical="top" wrapText="1"/>
    </xf>
    <xf numFmtId="0" fontId="36" fillId="0" borderId="13" xfId="0" applyFont="1" applyFill="1" applyBorder="1" applyAlignment="1">
      <alignment horizontal="justify" vertical="top" wrapText="1"/>
    </xf>
    <xf numFmtId="0" fontId="25" fillId="0" borderId="14" xfId="0" applyFont="1" applyFill="1" applyBorder="1" applyAlignment="1">
      <alignment horizontal="center" vertical="top" wrapText="1"/>
    </xf>
    <xf numFmtId="0" fontId="25" fillId="0" borderId="0" xfId="0" applyFont="1" applyFill="1" applyAlignment="1">
      <alignment horizontal="center" vertical="top" wrapText="1"/>
    </xf>
    <xf numFmtId="2" fontId="6" fillId="0" borderId="28" xfId="0" applyNumberFormat="1" applyFont="1" applyFill="1" applyBorder="1" applyAlignment="1">
      <alignment horizontal="center" vertical="top" wrapText="1"/>
    </xf>
    <xf numFmtId="0" fontId="20" fillId="0" borderId="13" xfId="0" applyFont="1" applyFill="1" applyBorder="1" applyAlignment="1">
      <alignment horizontal="left" vertical="top" wrapText="1"/>
    </xf>
    <xf numFmtId="0" fontId="6" fillId="0" borderId="14" xfId="0" applyFont="1" applyFill="1" applyBorder="1" applyAlignment="1">
      <alignment horizontal="center" vertical="top" wrapText="1"/>
    </xf>
    <xf numFmtId="0" fontId="6" fillId="0" borderId="0" xfId="0" applyFont="1" applyFill="1" applyAlignment="1">
      <alignment horizontal="center" vertical="top" wrapText="1"/>
    </xf>
    <xf numFmtId="2" fontId="6" fillId="0" borderId="28" xfId="0" applyNumberFormat="1" applyFont="1" applyFill="1" applyBorder="1" applyAlignment="1">
      <alignment horizontal="center" vertical="top" wrapText="1"/>
    </xf>
    <xf numFmtId="2" fontId="6" fillId="0" borderId="29" xfId="0" applyNumberFormat="1" applyFont="1" applyFill="1" applyBorder="1" applyAlignment="1">
      <alignment horizontal="center" vertical="top" wrapText="1"/>
    </xf>
    <xf numFmtId="0" fontId="13" fillId="0" borderId="48" xfId="0" applyFont="1" applyFill="1" applyBorder="1" applyAlignment="1">
      <alignment vertical="top" wrapText="1"/>
    </xf>
    <xf numFmtId="0" fontId="13" fillId="0" borderId="49" xfId="0" applyFont="1" applyFill="1" applyBorder="1" applyAlignment="1">
      <alignment horizontal="center" vertical="top" wrapText="1"/>
    </xf>
    <xf numFmtId="0" fontId="13" fillId="0" borderId="41" xfId="0" applyFont="1" applyFill="1" applyBorder="1" applyAlignment="1">
      <alignment horizontal="center" vertical="top" wrapText="1"/>
    </xf>
    <xf numFmtId="1" fontId="13" fillId="0" borderId="50" xfId="0" applyNumberFormat="1" applyFont="1" applyFill="1" applyBorder="1" applyAlignment="1">
      <alignment horizontal="center" vertical="top" wrapText="1"/>
    </xf>
    <xf numFmtId="0" fontId="25" fillId="0" borderId="27" xfId="0" applyFont="1" applyFill="1" applyBorder="1" applyAlignment="1">
      <alignment horizontal="justify" vertical="top" wrapText="1"/>
    </xf>
    <xf numFmtId="0" fontId="6" fillId="0" borderId="51" xfId="0" applyFont="1" applyFill="1" applyBorder="1" applyAlignment="1">
      <alignment vertical="top" wrapText="1"/>
    </xf>
    <xf numFmtId="0" fontId="13" fillId="0" borderId="16" xfId="0" applyFont="1" applyFill="1" applyBorder="1" applyAlignment="1">
      <alignment horizontal="center" vertical="top" wrapText="1"/>
    </xf>
    <xf numFmtId="0" fontId="13" fillId="0" borderId="17" xfId="0" applyFont="1" applyFill="1" applyBorder="1" applyAlignment="1">
      <alignment horizontal="center" vertical="top" wrapText="1"/>
    </xf>
    <xf numFmtId="1" fontId="13" fillId="0" borderId="21" xfId="0" applyNumberFormat="1" applyFont="1" applyFill="1" applyBorder="1" applyAlignment="1">
      <alignment horizontal="center" vertical="top" wrapText="1"/>
    </xf>
    <xf numFmtId="0" fontId="36" fillId="0" borderId="28" xfId="0" applyFont="1" applyFill="1" applyBorder="1" applyAlignment="1">
      <alignment horizontal="justify" vertical="top" wrapText="1"/>
    </xf>
    <xf numFmtId="0" fontId="6" fillId="0" borderId="52" xfId="0" applyFont="1" applyFill="1" applyBorder="1" applyAlignment="1">
      <alignment vertical="top" wrapText="1"/>
    </xf>
    <xf numFmtId="0" fontId="13" fillId="0" borderId="33" xfId="0" applyFont="1" applyFill="1" applyBorder="1" applyAlignment="1">
      <alignment horizontal="center" vertical="top" wrapText="1"/>
    </xf>
    <xf numFmtId="0" fontId="13" fillId="0" borderId="53" xfId="0" applyFont="1" applyFill="1" applyBorder="1" applyAlignment="1">
      <alignment horizontal="center" vertical="top" wrapText="1"/>
    </xf>
    <xf numFmtId="1" fontId="13" fillId="0" borderId="54" xfId="0" applyNumberFormat="1" applyFont="1" applyFill="1" applyBorder="1" applyAlignment="1">
      <alignment horizontal="center" vertical="top" wrapText="1"/>
    </xf>
    <xf numFmtId="0" fontId="7" fillId="0" borderId="29" xfId="0" applyFont="1" applyFill="1" applyBorder="1" applyAlignment="1">
      <alignment horizontal="justify" vertical="top" wrapText="1"/>
    </xf>
    <xf numFmtId="38" fontId="13" fillId="0" borderId="14" xfId="0" applyNumberFormat="1" applyFont="1" applyFill="1" applyBorder="1" applyAlignment="1">
      <alignment horizontal="center" vertical="top" wrapText="1"/>
    </xf>
    <xf numFmtId="38" fontId="13" fillId="0" borderId="0" xfId="0" applyNumberFormat="1" applyFont="1" applyFill="1" applyAlignment="1">
      <alignment horizontal="center" vertical="top" wrapText="1"/>
    </xf>
    <xf numFmtId="0" fontId="21" fillId="0" borderId="13" xfId="0" applyFont="1" applyFill="1" applyBorder="1" applyAlignment="1">
      <alignment vertical="top" wrapText="1"/>
    </xf>
    <xf numFmtId="0" fontId="22" fillId="0" borderId="0" xfId="0" applyFont="1" applyFill="1"/>
    <xf numFmtId="171" fontId="10" fillId="0" borderId="14" xfId="0" applyNumberFormat="1" applyFont="1" applyFill="1" applyBorder="1" applyAlignment="1">
      <alignment vertical="top" wrapText="1"/>
    </xf>
    <xf numFmtId="0" fontId="10" fillId="0" borderId="0" xfId="0" applyFont="1" applyFill="1" applyAlignment="1">
      <alignment vertical="top" wrapText="1"/>
    </xf>
    <xf numFmtId="2" fontId="10" fillId="0" borderId="14" xfId="0" applyNumberFormat="1" applyFont="1" applyFill="1" applyBorder="1" applyAlignment="1">
      <alignment vertical="top" wrapText="1"/>
    </xf>
    <xf numFmtId="0" fontId="11" fillId="0" borderId="16" xfId="0" applyFont="1" applyFill="1" applyBorder="1" applyAlignment="1">
      <alignment vertical="top" wrapText="1"/>
    </xf>
    <xf numFmtId="171" fontId="10" fillId="0" borderId="17" xfId="0" applyNumberFormat="1" applyFont="1" applyFill="1" applyBorder="1" applyAlignment="1">
      <alignment vertical="top" wrapText="1"/>
    </xf>
    <xf numFmtId="0" fontId="10" fillId="0" borderId="16" xfId="0" applyFont="1" applyFill="1" applyBorder="1" applyAlignment="1">
      <alignment vertical="top" wrapText="1"/>
    </xf>
    <xf numFmtId="2" fontId="10" fillId="0" borderId="17" xfId="0" applyNumberFormat="1" applyFont="1" applyFill="1" applyBorder="1" applyAlignment="1">
      <alignment vertical="top" wrapText="1"/>
    </xf>
    <xf numFmtId="0" fontId="21" fillId="0" borderId="15" xfId="0" applyFont="1" applyFill="1" applyBorder="1" applyAlignment="1">
      <alignment vertical="top" wrapText="1"/>
    </xf>
    <xf numFmtId="0" fontId="26" fillId="0" borderId="38" xfId="0" applyFont="1" applyFill="1" applyBorder="1" applyAlignment="1">
      <alignment horizontal="center" vertical="top" wrapText="1"/>
    </xf>
    <xf numFmtId="0" fontId="26" fillId="0" borderId="39" xfId="0" applyFont="1" applyFill="1" applyBorder="1" applyAlignment="1">
      <alignment horizontal="center" vertical="top" wrapText="1"/>
    </xf>
    <xf numFmtId="0" fontId="26" fillId="0" borderId="40" xfId="0" applyFont="1" applyFill="1" applyBorder="1" applyAlignment="1">
      <alignment horizontal="center" vertical="top" wrapText="1"/>
    </xf>
    <xf numFmtId="2" fontId="13" fillId="0" borderId="10" xfId="0" applyNumberFormat="1" applyFont="1" applyFill="1" applyBorder="1" applyAlignment="1">
      <alignment horizontal="center" vertical="top" wrapText="1"/>
    </xf>
    <xf numFmtId="0" fontId="14" fillId="0" borderId="18" xfId="0" applyFont="1" applyFill="1" applyBorder="1" applyAlignment="1">
      <alignment horizontal="justify" vertical="top" wrapText="1"/>
    </xf>
    <xf numFmtId="0" fontId="14" fillId="0" borderId="14" xfId="0" applyFont="1" applyFill="1" applyBorder="1" applyAlignment="1">
      <alignment horizontal="justify" vertical="top" wrapText="1"/>
    </xf>
    <xf numFmtId="0" fontId="14" fillId="0" borderId="17" xfId="0" applyFont="1" applyFill="1" applyBorder="1" applyAlignment="1">
      <alignment vertical="top" wrapText="1"/>
    </xf>
    <xf numFmtId="0" fontId="10" fillId="0" borderId="30" xfId="0" applyFont="1" applyFill="1" applyBorder="1" applyAlignment="1">
      <alignment horizontal="center" vertical="top" wrapText="1"/>
    </xf>
    <xf numFmtId="0" fontId="13" fillId="0" borderId="10" xfId="0" applyFont="1" applyFill="1" applyBorder="1" applyAlignment="1">
      <alignment horizontal="center" vertical="top" wrapText="1"/>
    </xf>
    <xf numFmtId="2" fontId="13" fillId="0" borderId="17" xfId="0" applyNumberFormat="1" applyFont="1" applyFill="1" applyBorder="1" applyAlignment="1">
      <alignment horizontal="center" vertical="top" wrapText="1"/>
    </xf>
    <xf numFmtId="0" fontId="4" fillId="0" borderId="14" xfId="0" applyFont="1" applyFill="1" applyBorder="1" applyAlignment="1">
      <alignment vertical="top" wrapText="1"/>
    </xf>
    <xf numFmtId="0" fontId="4" fillId="0" borderId="14" xfId="0" applyFont="1" applyFill="1" applyBorder="1" applyAlignment="1">
      <alignment horizontal="left" vertical="top" wrapText="1"/>
    </xf>
    <xf numFmtId="0" fontId="6" fillId="0" borderId="17" xfId="0" applyFont="1" applyFill="1" applyBorder="1" applyAlignment="1">
      <alignment vertical="top" wrapText="1"/>
    </xf>
    <xf numFmtId="0" fontId="4" fillId="0" borderId="17" xfId="0" applyFont="1" applyFill="1" applyBorder="1" applyAlignment="1">
      <alignment horizontal="left" vertical="top" wrapText="1"/>
    </xf>
    <xf numFmtId="0" fontId="10" fillId="0" borderId="67" xfId="0" applyFont="1" applyFill="1" applyBorder="1" applyAlignment="1">
      <alignment horizontal="center" vertical="center" wrapText="1"/>
    </xf>
    <xf numFmtId="0" fontId="4" fillId="0" borderId="12" xfId="0" applyFont="1" applyFill="1" applyBorder="1" applyAlignment="1">
      <alignment horizontal="justify" vertical="top" wrapText="1"/>
    </xf>
    <xf numFmtId="0" fontId="10" fillId="0" borderId="68" xfId="0" applyFont="1" applyFill="1" applyBorder="1" applyAlignment="1">
      <alignment horizontal="center" vertical="center" wrapText="1"/>
    </xf>
    <xf numFmtId="0" fontId="23" fillId="0" borderId="14" xfId="0" applyFont="1" applyFill="1" applyBorder="1" applyAlignment="1">
      <alignment horizontal="center" vertical="top" wrapText="1"/>
    </xf>
    <xf numFmtId="0" fontId="5" fillId="0" borderId="13" xfId="0" applyFont="1" applyFill="1" applyBorder="1" applyAlignment="1">
      <alignment horizontal="justify" vertical="top" wrapText="1"/>
    </xf>
    <xf numFmtId="0" fontId="6" fillId="0" borderId="28" xfId="0" applyFont="1" applyFill="1" applyBorder="1" applyAlignment="1">
      <alignment horizontal="center" vertical="top" wrapText="1"/>
    </xf>
    <xf numFmtId="0" fontId="10" fillId="0" borderId="37" xfId="0" applyFont="1" applyFill="1" applyBorder="1" applyAlignment="1">
      <alignment horizontal="center" vertical="center" wrapText="1"/>
    </xf>
    <xf numFmtId="0" fontId="6" fillId="0" borderId="17" xfId="0" applyFont="1" applyFill="1" applyBorder="1" applyAlignment="1">
      <alignment horizontal="center" vertical="top" wrapText="1"/>
    </xf>
    <xf numFmtId="0" fontId="6" fillId="0" borderId="16" xfId="0" applyFont="1" applyFill="1" applyBorder="1" applyAlignment="1">
      <alignment horizontal="center" vertical="top" wrapText="1"/>
    </xf>
    <xf numFmtId="0" fontId="6" fillId="0" borderId="29" xfId="0" applyFont="1" applyFill="1" applyBorder="1" applyAlignment="1">
      <alignment horizontal="center" vertical="top" wrapText="1"/>
    </xf>
    <xf numFmtId="0" fontId="36" fillId="0" borderId="15" xfId="0" applyFont="1" applyFill="1" applyBorder="1" applyAlignment="1">
      <alignment horizontal="justify" vertical="top" wrapText="1"/>
    </xf>
    <xf numFmtId="0" fontId="10" fillId="0" borderId="13" xfId="0" applyFont="1" applyFill="1" applyBorder="1" applyAlignment="1">
      <alignment vertical="top" wrapText="1"/>
    </xf>
    <xf numFmtId="2" fontId="10" fillId="0" borderId="18" xfId="0" applyNumberFormat="1" applyFont="1" applyFill="1" applyBorder="1" applyAlignment="1">
      <alignment horizontal="center" vertical="top" wrapText="1"/>
    </xf>
    <xf numFmtId="0" fontId="14" fillId="0" borderId="27" xfId="0" applyFont="1" applyFill="1" applyBorder="1" applyAlignment="1">
      <alignment horizontal="justify" vertical="top" wrapText="1"/>
    </xf>
    <xf numFmtId="0" fontId="11" fillId="0" borderId="13" xfId="0" applyFont="1" applyFill="1" applyBorder="1" applyAlignment="1">
      <alignment vertical="top" wrapText="1"/>
    </xf>
    <xf numFmtId="0" fontId="14" fillId="0" borderId="13" xfId="0" applyFont="1" applyFill="1" applyBorder="1" applyAlignment="1">
      <alignment horizontal="justify" vertical="top" wrapText="1"/>
    </xf>
    <xf numFmtId="0" fontId="10" fillId="0" borderId="13" xfId="0" applyFont="1" applyFill="1" applyBorder="1" applyAlignment="1">
      <alignment horizontal="center" vertical="top"/>
    </xf>
    <xf numFmtId="0" fontId="13" fillId="0" borderId="19" xfId="0" applyFont="1" applyFill="1" applyBorder="1" applyAlignment="1">
      <alignment horizontal="center" vertical="top" wrapText="1"/>
    </xf>
    <xf numFmtId="0" fontId="18" fillId="0" borderId="12" xfId="0" applyFont="1" applyFill="1" applyBorder="1" applyAlignment="1">
      <alignment horizontal="justify" vertical="top" wrapText="1"/>
    </xf>
    <xf numFmtId="0" fontId="19" fillId="0" borderId="20" xfId="0" applyFont="1" applyFill="1" applyBorder="1" applyAlignment="1">
      <alignment horizontal="center" vertical="top" wrapText="1"/>
    </xf>
    <xf numFmtId="0" fontId="19" fillId="0" borderId="14" xfId="0" applyFont="1" applyFill="1" applyBorder="1" applyAlignment="1">
      <alignment horizontal="center" vertical="top" wrapText="1"/>
    </xf>
    <xf numFmtId="2" fontId="6" fillId="0" borderId="14" xfId="0" applyNumberFormat="1" applyFont="1" applyFill="1" applyBorder="1" applyAlignment="1">
      <alignment horizontal="center" vertical="top" wrapText="1"/>
    </xf>
    <xf numFmtId="0" fontId="6" fillId="0" borderId="14" xfId="0" applyFont="1" applyFill="1" applyBorder="1" applyAlignment="1">
      <alignment horizontal="justify" vertical="top" wrapText="1"/>
    </xf>
    <xf numFmtId="0" fontId="6" fillId="0" borderId="21" xfId="0" applyFont="1" applyFill="1" applyBorder="1" applyAlignment="1">
      <alignment horizontal="center" vertical="top" wrapText="1"/>
    </xf>
    <xf numFmtId="2" fontId="6" fillId="0" borderId="17" xfId="0" applyNumberFormat="1" applyFont="1" applyFill="1" applyBorder="1" applyAlignment="1">
      <alignment horizontal="center" vertical="top" wrapText="1"/>
    </xf>
    <xf numFmtId="0" fontId="6" fillId="0" borderId="27" xfId="0" applyFont="1" applyFill="1" applyBorder="1" applyAlignment="1">
      <alignment horizontal="justify" vertical="top" wrapText="1"/>
    </xf>
    <xf numFmtId="2" fontId="13" fillId="0" borderId="36" xfId="0" applyNumberFormat="1" applyFont="1" applyFill="1" applyBorder="1" applyAlignment="1">
      <alignment horizontal="center" vertical="top" wrapText="1"/>
    </xf>
    <xf numFmtId="0" fontId="14" fillId="0" borderId="28" xfId="0" applyFont="1" applyFill="1" applyBorder="1" applyAlignment="1">
      <alignment horizontal="left" vertical="top" wrapText="1"/>
    </xf>
    <xf numFmtId="0" fontId="13" fillId="0" borderId="14" xfId="0" applyFont="1" applyFill="1" applyBorder="1" applyAlignment="1">
      <alignment horizontal="center" vertical="top" wrapText="1"/>
    </xf>
    <xf numFmtId="0" fontId="13" fillId="0" borderId="20" xfId="0" applyFont="1" applyFill="1" applyBorder="1" applyAlignment="1">
      <alignment horizontal="center" vertical="top" wrapText="1"/>
    </xf>
    <xf numFmtId="0" fontId="18" fillId="0" borderId="0" xfId="0" applyFont="1" applyFill="1" applyAlignment="1">
      <alignment horizontal="center" vertical="top" wrapText="1"/>
    </xf>
    <xf numFmtId="0" fontId="18" fillId="0" borderId="20" xfId="0" applyFont="1" applyFill="1" applyBorder="1" applyAlignment="1">
      <alignment horizontal="center" vertical="top" wrapText="1"/>
    </xf>
    <xf numFmtId="0" fontId="18" fillId="0" borderId="28" xfId="0" applyFont="1" applyFill="1" applyBorder="1" applyAlignment="1">
      <alignment horizontal="center" vertical="top" wrapText="1"/>
    </xf>
    <xf numFmtId="2" fontId="6" fillId="0" borderId="29" xfId="0" applyNumberFormat="1" applyFont="1" applyFill="1" applyBorder="1" applyAlignment="1">
      <alignment horizontal="center" vertical="top" wrapText="1"/>
    </xf>
    <xf numFmtId="0" fontId="14" fillId="0" borderId="29" xfId="0" applyFont="1" applyFill="1" applyBorder="1" applyAlignment="1">
      <alignment horizontal="left" vertical="top" wrapText="1"/>
    </xf>
    <xf numFmtId="0" fontId="14" fillId="0" borderId="18" xfId="0" applyFont="1" applyFill="1" applyBorder="1" applyAlignment="1">
      <alignment horizontal="justify" vertical="top" wrapText="1"/>
    </xf>
    <xf numFmtId="0" fontId="39" fillId="0" borderId="27" xfId="0" applyFont="1" applyFill="1" applyBorder="1" applyAlignment="1">
      <alignment vertical="top" wrapText="1"/>
    </xf>
    <xf numFmtId="164" fontId="39" fillId="0" borderId="27" xfId="0" applyNumberFormat="1" applyFont="1" applyFill="1" applyBorder="1" applyAlignment="1">
      <alignment horizontal="center" vertical="top" wrapText="1"/>
    </xf>
    <xf numFmtId="1" fontId="39" fillId="0" borderId="69" xfId="0" applyNumberFormat="1" applyFont="1" applyFill="1" applyBorder="1" applyAlignment="1">
      <alignment horizontal="center" vertical="top" wrapText="1"/>
    </xf>
    <xf numFmtId="2" fontId="39" fillId="0" borderId="27" xfId="0" applyNumberFormat="1" applyFont="1" applyFill="1" applyBorder="1" applyAlignment="1">
      <alignment horizontal="center" vertical="top" wrapText="1"/>
    </xf>
    <xf numFmtId="0" fontId="40" fillId="0" borderId="27" xfId="0" applyFont="1" applyFill="1" applyBorder="1" applyAlignment="1">
      <alignment horizontal="justify" vertical="top" wrapText="1"/>
    </xf>
    <xf numFmtId="0" fontId="41" fillId="0" borderId="28" xfId="0" applyFont="1" applyFill="1" applyBorder="1" applyAlignment="1">
      <alignment vertical="top" wrapText="1"/>
    </xf>
    <xf numFmtId="164" fontId="39" fillId="0" borderId="28" xfId="0" applyNumberFormat="1" applyFont="1" applyFill="1" applyBorder="1" applyAlignment="1">
      <alignment horizontal="center" vertical="top" wrapText="1"/>
    </xf>
    <xf numFmtId="1" fontId="39" fillId="0" borderId="32" xfId="0" applyNumberFormat="1" applyFont="1" applyFill="1" applyBorder="1" applyAlignment="1">
      <alignment horizontal="center" vertical="top" wrapText="1"/>
    </xf>
    <xf numFmtId="2" fontId="39" fillId="0" borderId="28" xfId="0" applyNumberFormat="1" applyFont="1" applyFill="1" applyBorder="1" applyAlignment="1">
      <alignment horizontal="center" vertical="top" wrapText="1"/>
    </xf>
    <xf numFmtId="0" fontId="40" fillId="0" borderId="28" xfId="0" applyFont="1" applyFill="1" applyBorder="1" applyAlignment="1">
      <alignment horizontal="justify" vertical="top" wrapText="1"/>
    </xf>
    <xf numFmtId="2" fontId="42" fillId="0" borderId="28" xfId="0" applyNumberFormat="1" applyFont="1" applyFill="1" applyBorder="1" applyAlignment="1">
      <alignment horizontal="center" vertical="top" wrapText="1"/>
    </xf>
    <xf numFmtId="2" fontId="42" fillId="0" borderId="0" xfId="0" applyNumberFormat="1" applyFont="1" applyFill="1" applyAlignment="1">
      <alignment horizontal="center" vertical="top" wrapText="1"/>
    </xf>
    <xf numFmtId="0" fontId="42" fillId="0" borderId="28" xfId="0" applyFont="1" applyFill="1" applyBorder="1" applyAlignment="1">
      <alignment horizontal="center" vertical="top" wrapText="1"/>
    </xf>
    <xf numFmtId="0" fontId="43" fillId="0" borderId="32" xfId="0" applyFont="1" applyFill="1" applyBorder="1" applyAlignment="1">
      <alignment horizontal="justify" vertical="top" wrapText="1"/>
    </xf>
    <xf numFmtId="0" fontId="44" fillId="0" borderId="28" xfId="0" applyFont="1" applyFill="1" applyBorder="1" applyAlignment="1">
      <alignment vertical="top" wrapText="1"/>
    </xf>
    <xf numFmtId="0" fontId="41" fillId="0" borderId="28" xfId="0" applyFont="1" applyFill="1" applyBorder="1" applyAlignment="1">
      <alignment horizontal="center" vertical="top" wrapText="1"/>
    </xf>
    <xf numFmtId="0" fontId="41" fillId="0" borderId="32" xfId="0" applyFont="1" applyFill="1" applyBorder="1" applyAlignment="1">
      <alignment horizontal="center" vertical="top" wrapText="1"/>
    </xf>
    <xf numFmtId="2" fontId="11" fillId="0" borderId="32" xfId="0" applyNumberFormat="1" applyFont="1" applyFill="1" applyBorder="1" applyAlignment="1">
      <alignment horizontal="center" vertical="top" wrapText="1"/>
    </xf>
    <xf numFmtId="0" fontId="44" fillId="0" borderId="28" xfId="0" applyFont="1" applyFill="1" applyBorder="1" applyAlignment="1">
      <alignment horizontal="left" vertical="top" wrapText="1"/>
    </xf>
    <xf numFmtId="0" fontId="40" fillId="0" borderId="32" xfId="0" applyFont="1" applyFill="1" applyBorder="1" applyAlignment="1">
      <alignment horizontal="justify" vertical="top" wrapText="1"/>
    </xf>
    <xf numFmtId="0" fontId="44" fillId="0" borderId="29" xfId="0" applyFont="1" applyFill="1" applyBorder="1" applyAlignment="1">
      <alignment horizontal="left" vertical="top" wrapText="1"/>
    </xf>
    <xf numFmtId="2" fontId="41" fillId="0" borderId="29" xfId="0" applyNumberFormat="1" applyFont="1" applyFill="1" applyBorder="1" applyAlignment="1">
      <alignment horizontal="center" vertical="top" wrapText="1"/>
    </xf>
    <xf numFmtId="1" fontId="41" fillId="0" borderId="34" xfId="0" applyNumberFormat="1" applyFont="1" applyFill="1" applyBorder="1" applyAlignment="1">
      <alignment horizontal="center" vertical="top" wrapText="1"/>
    </xf>
    <xf numFmtId="0" fontId="40" fillId="0" borderId="34" xfId="0" applyFont="1" applyFill="1" applyBorder="1" applyAlignment="1">
      <alignment horizontal="justify" vertical="top" wrapText="1"/>
    </xf>
    <xf numFmtId="0" fontId="13" fillId="0" borderId="31" xfId="0" applyFont="1" applyFill="1" applyBorder="1" applyAlignment="1">
      <alignment vertical="top" wrapText="1"/>
    </xf>
    <xf numFmtId="2" fontId="13" fillId="0" borderId="41" xfId="0" applyNumberFormat="1" applyFont="1" applyFill="1" applyBorder="1" applyAlignment="1">
      <alignment horizontal="center" vertical="top" wrapText="1"/>
    </xf>
    <xf numFmtId="0" fontId="11" fillId="0" borderId="44" xfId="0" applyFont="1" applyFill="1" applyBorder="1" applyAlignment="1">
      <alignment horizontal="left" vertical="top" wrapText="1"/>
    </xf>
    <xf numFmtId="0" fontId="11" fillId="0" borderId="35" xfId="0" applyFont="1" applyFill="1" applyBorder="1" applyAlignment="1">
      <alignment horizontal="left" vertical="top" wrapText="1"/>
    </xf>
    <xf numFmtId="0" fontId="6" fillId="0" borderId="33" xfId="0" applyFont="1" applyFill="1" applyBorder="1" applyAlignment="1">
      <alignment vertical="top" wrapText="1"/>
    </xf>
    <xf numFmtId="0" fontId="13" fillId="0" borderId="42" xfId="0" applyFont="1" applyFill="1" applyBorder="1" applyAlignment="1">
      <alignment horizontal="center" vertical="top" wrapText="1"/>
    </xf>
    <xf numFmtId="2" fontId="13" fillId="0" borderId="42" xfId="0" applyNumberFormat="1" applyFont="1" applyFill="1" applyBorder="1" applyAlignment="1">
      <alignment horizontal="center" vertical="top" wrapText="1"/>
    </xf>
    <xf numFmtId="0" fontId="11" fillId="0" borderId="58" xfId="0" applyFont="1" applyFill="1" applyBorder="1" applyAlignment="1">
      <alignment horizontal="left" vertical="top" wrapText="1"/>
    </xf>
    <xf numFmtId="0" fontId="10" fillId="0" borderId="43" xfId="0" applyFont="1" applyFill="1" applyBorder="1" applyAlignment="1">
      <alignment horizontal="center" vertical="top" wrapText="1"/>
    </xf>
    <xf numFmtId="0" fontId="13" fillId="0" borderId="44" xfId="0" applyFont="1" applyFill="1" applyBorder="1" applyAlignment="1">
      <alignment vertical="top" wrapText="1"/>
    </xf>
    <xf numFmtId="0" fontId="13" fillId="0" borderId="11" xfId="0" applyFont="1" applyFill="1" applyBorder="1" applyAlignment="1">
      <alignment horizontal="center" vertical="top" wrapText="1"/>
    </xf>
    <xf numFmtId="0" fontId="4" fillId="0" borderId="18" xfId="0" applyFont="1" applyFill="1" applyBorder="1" applyAlignment="1">
      <alignment horizontal="justify" vertical="top" wrapText="1"/>
    </xf>
    <xf numFmtId="0" fontId="10" fillId="0" borderId="45" xfId="0" applyFont="1" applyFill="1" applyBorder="1" applyAlignment="1">
      <alignment horizontal="center" vertical="top" wrapText="1"/>
    </xf>
    <xf numFmtId="0" fontId="11" fillId="0" borderId="35" xfId="0" applyFont="1" applyFill="1" applyBorder="1" applyAlignment="1">
      <alignment vertical="top" wrapText="1"/>
    </xf>
    <xf numFmtId="0" fontId="4" fillId="0" borderId="14" xfId="0" applyFont="1" applyFill="1" applyBorder="1" applyAlignment="1">
      <alignment horizontal="justify" vertical="top" wrapText="1"/>
    </xf>
    <xf numFmtId="0" fontId="25" fillId="0" borderId="35" xfId="0" applyFont="1" applyFill="1" applyBorder="1" applyAlignment="1">
      <alignment vertical="top" wrapText="1"/>
    </xf>
    <xf numFmtId="0" fontId="10" fillId="0" borderId="46" xfId="0" applyFont="1" applyFill="1" applyBorder="1" applyAlignment="1">
      <alignment horizontal="center" vertical="top" wrapText="1"/>
    </xf>
    <xf numFmtId="0" fontId="25" fillId="0" borderId="47" xfId="0" applyFont="1" applyFill="1" applyBorder="1" applyAlignment="1">
      <alignment vertical="top" wrapText="1"/>
    </xf>
    <xf numFmtId="0" fontId="13" fillId="0" borderId="20" xfId="0" applyFont="1" applyFill="1" applyBorder="1" applyAlignment="1">
      <alignment vertical="top" wrapText="1"/>
    </xf>
    <xf numFmtId="0" fontId="13" fillId="0" borderId="21" xfId="0" applyFont="1" applyFill="1" applyBorder="1" applyAlignment="1">
      <alignment horizontal="center" vertical="top" wrapText="1"/>
    </xf>
    <xf numFmtId="2" fontId="13" fillId="0" borderId="67" xfId="0" applyNumberFormat="1" applyFont="1" applyFill="1" applyBorder="1" applyAlignment="1">
      <alignment horizontal="center" vertical="top" wrapText="1"/>
    </xf>
    <xf numFmtId="0" fontId="6" fillId="0" borderId="20" xfId="0" applyFont="1" applyFill="1" applyBorder="1" applyAlignment="1">
      <alignment vertical="top" wrapText="1"/>
    </xf>
    <xf numFmtId="0" fontId="13" fillId="0" borderId="8" xfId="0" applyFont="1" applyFill="1" applyBorder="1" applyAlignment="1">
      <alignment horizontal="center" vertical="top" wrapText="1"/>
    </xf>
    <xf numFmtId="2" fontId="13" fillId="0" borderId="68" xfId="0" applyNumberFormat="1" applyFont="1" applyFill="1" applyBorder="1" applyAlignment="1">
      <alignment horizontal="center" vertical="top" wrapText="1"/>
    </xf>
    <xf numFmtId="0" fontId="14" fillId="0" borderId="28" xfId="0" applyFont="1" applyFill="1" applyBorder="1" applyAlignment="1">
      <alignment horizontal="justify" vertical="top" wrapText="1"/>
    </xf>
    <xf numFmtId="0" fontId="21" fillId="0" borderId="20" xfId="0" applyFont="1" applyFill="1" applyBorder="1" applyAlignment="1">
      <alignment vertical="top" wrapText="1"/>
    </xf>
    <xf numFmtId="0" fontId="21" fillId="0" borderId="20" xfId="0" applyFont="1" applyFill="1" applyBorder="1"/>
    <xf numFmtId="0" fontId="11" fillId="0" borderId="28" xfId="0" applyFont="1" applyFill="1" applyBorder="1"/>
    <xf numFmtId="2" fontId="13" fillId="0" borderId="37" xfId="0" applyNumberFormat="1" applyFont="1" applyFill="1" applyBorder="1" applyAlignment="1">
      <alignment horizontal="center" vertical="top" wrapText="1"/>
    </xf>
    <xf numFmtId="0" fontId="14" fillId="0" borderId="29" xfId="0" applyFont="1" applyFill="1" applyBorder="1" applyAlignment="1">
      <alignment horizontal="justify" vertical="top" wrapText="1"/>
    </xf>
    <xf numFmtId="0" fontId="10" fillId="0" borderId="13" xfId="0" applyFont="1" applyFill="1" applyBorder="1" applyAlignment="1">
      <alignment horizontal="center" vertical="top" wrapText="1"/>
    </xf>
    <xf numFmtId="0" fontId="4" fillId="0" borderId="18" xfId="0" applyFont="1" applyFill="1" applyBorder="1" applyAlignment="1">
      <alignment horizontal="left" vertical="top" wrapText="1"/>
    </xf>
    <xf numFmtId="0" fontId="29" fillId="0" borderId="14" xfId="0" applyFont="1" applyFill="1" applyBorder="1" applyAlignment="1">
      <alignment vertical="top" wrapText="1"/>
    </xf>
    <xf numFmtId="2" fontId="21" fillId="0" borderId="14" xfId="0" applyNumberFormat="1" applyFont="1" applyFill="1" applyBorder="1" applyAlignment="1">
      <alignment horizontal="center" vertical="top" wrapText="1"/>
    </xf>
    <xf numFmtId="164" fontId="6" fillId="0" borderId="14" xfId="0" applyNumberFormat="1" applyFont="1" applyFill="1" applyBorder="1" applyAlignment="1">
      <alignment horizontal="center" vertical="top" wrapText="1"/>
    </xf>
    <xf numFmtId="0" fontId="20" fillId="0" borderId="14" xfId="0" applyFont="1" applyFill="1" applyBorder="1" applyAlignment="1">
      <alignment horizontal="left" vertical="top" wrapText="1"/>
    </xf>
    <xf numFmtId="1" fontId="13" fillId="0" borderId="18" xfId="0" applyNumberFormat="1" applyFont="1" applyFill="1" applyBorder="1" applyAlignment="1">
      <alignment horizontal="center" vertical="top" wrapText="1"/>
    </xf>
    <xf numFmtId="0" fontId="29" fillId="0" borderId="14" xfId="0" applyFont="1" applyFill="1" applyBorder="1" applyAlignment="1">
      <alignment horizontal="center" vertical="top" wrapText="1"/>
    </xf>
    <xf numFmtId="0" fontId="29" fillId="0" borderId="20" xfId="0" applyFont="1" applyFill="1" applyBorder="1" applyAlignment="1">
      <alignment horizontal="center" vertical="top" wrapText="1"/>
    </xf>
    <xf numFmtId="0" fontId="20" fillId="0" borderId="14" xfId="0" applyFont="1" applyFill="1" applyBorder="1" applyAlignment="1">
      <alignment vertical="top" wrapText="1"/>
    </xf>
    <xf numFmtId="2" fontId="6" fillId="0" borderId="14" xfId="0" applyNumberFormat="1" applyFont="1" applyFill="1" applyBorder="1" applyAlignment="1">
      <alignment horizontal="center" vertical="top" wrapText="1"/>
    </xf>
    <xf numFmtId="2" fontId="6" fillId="0" borderId="20" xfId="0" applyNumberFormat="1" applyFont="1" applyFill="1" applyBorder="1" applyAlignment="1">
      <alignment horizontal="center" vertical="top" wrapText="1"/>
    </xf>
    <xf numFmtId="0" fontId="2" fillId="0" borderId="28" xfId="0" applyFont="1" applyFill="1" applyBorder="1" applyAlignment="1">
      <alignment horizontal="justify" vertical="top" wrapText="1"/>
    </xf>
    <xf numFmtId="0" fontId="21" fillId="0" borderId="14" xfId="0" applyFont="1" applyFill="1" applyBorder="1" applyAlignment="1">
      <alignment horizontal="center" vertical="top" wrapText="1"/>
    </xf>
    <xf numFmtId="2" fontId="21" fillId="0" borderId="20" xfId="0" applyNumberFormat="1" applyFont="1" applyFill="1" applyBorder="1" applyAlignment="1">
      <alignment horizontal="center" vertical="top" wrapText="1"/>
    </xf>
    <xf numFmtId="0" fontId="11" fillId="0" borderId="28" xfId="0" applyFont="1" applyFill="1" applyBorder="1" applyAlignment="1">
      <alignment wrapText="1"/>
    </xf>
    <xf numFmtId="0" fontId="30" fillId="0" borderId="17" xfId="0" applyFont="1" applyFill="1" applyBorder="1" applyAlignment="1">
      <alignment vertical="top" wrapText="1"/>
    </xf>
    <xf numFmtId="0" fontId="11" fillId="0" borderId="17" xfId="0" applyFont="1" applyFill="1" applyBorder="1" applyAlignment="1">
      <alignment horizontal="center" vertical="top" wrapText="1"/>
    </xf>
    <xf numFmtId="0" fontId="11" fillId="0" borderId="21" xfId="0" applyFont="1" applyFill="1" applyBorder="1" applyAlignment="1">
      <alignment horizontal="center" vertical="top" wrapText="1"/>
    </xf>
    <xf numFmtId="0" fontId="26" fillId="0" borderId="24" xfId="0" applyFont="1" applyFill="1" applyBorder="1" applyAlignment="1">
      <alignment horizontal="center" vertical="top" wrapText="1"/>
    </xf>
    <xf numFmtId="0" fontId="26" fillId="0" borderId="71" xfId="0" applyFont="1" applyFill="1" applyBorder="1" applyAlignment="1">
      <alignment horizontal="center" vertical="top" wrapText="1"/>
    </xf>
    <xf numFmtId="0" fontId="26" fillId="0" borderId="25" xfId="0" applyFont="1" applyFill="1" applyBorder="1" applyAlignment="1">
      <alignment horizontal="center" vertical="top" wrapText="1"/>
    </xf>
    <xf numFmtId="0" fontId="14" fillId="0" borderId="0" xfId="0" applyFont="1" applyFill="1"/>
    <xf numFmtId="0" fontId="14" fillId="0" borderId="0" xfId="0" applyFont="1" applyFill="1" applyAlignment="1">
      <alignment horizontal="right"/>
    </xf>
    <xf numFmtId="0" fontId="12" fillId="0" borderId="0" xfId="0" applyFont="1" applyFill="1" applyAlignment="1">
      <alignment horizontal="center" vertical="center"/>
    </xf>
    <xf numFmtId="0" fontId="12" fillId="0" borderId="0" xfId="0" applyFont="1" applyFill="1" applyAlignment="1">
      <alignment horizontal="right" vertical="center"/>
    </xf>
    <xf numFmtId="0" fontId="12" fillId="0" borderId="23" xfId="0" applyFont="1" applyFill="1" applyBorder="1" applyAlignment="1">
      <alignment horizontal="center" wrapText="1"/>
    </xf>
    <xf numFmtId="0" fontId="12" fillId="0" borderId="23" xfId="0" applyFont="1" applyFill="1" applyBorder="1" applyAlignment="1">
      <alignment horizontal="center" vertical="top" wrapText="1"/>
    </xf>
    <xf numFmtId="0" fontId="12" fillId="0" borderId="23" xfId="0" applyFont="1" applyFill="1" applyBorder="1" applyAlignment="1">
      <alignment horizontal="center" wrapText="1"/>
    </xf>
    <xf numFmtId="0" fontId="14" fillId="0" borderId="23" xfId="0" applyFont="1" applyFill="1" applyBorder="1" applyAlignment="1">
      <alignment horizontal="justify" vertical="top" wrapText="1"/>
    </xf>
    <xf numFmtId="164" fontId="14" fillId="0" borderId="23" xfId="0" applyNumberFormat="1" applyFont="1" applyFill="1" applyBorder="1" applyAlignment="1">
      <alignment horizontal="center" vertical="center" wrapText="1"/>
    </xf>
    <xf numFmtId="168" fontId="14" fillId="0" borderId="23" xfId="0" applyNumberFormat="1" applyFont="1" applyFill="1" applyBorder="1" applyAlignment="1">
      <alignment horizontal="center" vertical="center" wrapText="1"/>
    </xf>
    <xf numFmtId="2" fontId="14" fillId="0" borderId="23" xfId="0" applyNumberFormat="1" applyFont="1" applyFill="1" applyBorder="1" applyAlignment="1">
      <alignment horizontal="center" vertical="center" wrapText="1"/>
    </xf>
    <xf numFmtId="0" fontId="14" fillId="0" borderId="23" xfId="0" applyFont="1" applyFill="1" applyBorder="1" applyAlignment="1">
      <alignment vertical="top" wrapText="1"/>
    </xf>
    <xf numFmtId="0" fontId="14" fillId="0" borderId="23" xfId="0" applyFont="1" applyFill="1" applyBorder="1" applyAlignment="1">
      <alignment horizontal="center" vertical="center" wrapText="1"/>
    </xf>
    <xf numFmtId="4" fontId="14" fillId="0" borderId="23" xfId="0" applyNumberFormat="1" applyFont="1" applyFill="1" applyBorder="1" applyAlignment="1">
      <alignment horizontal="center" vertical="center" wrapText="1"/>
    </xf>
    <xf numFmtId="0" fontId="14" fillId="0" borderId="63" xfId="0" applyFont="1" applyFill="1" applyBorder="1" applyAlignment="1">
      <alignment vertical="top" wrapText="1"/>
    </xf>
    <xf numFmtId="168" fontId="43" fillId="0" borderId="70" xfId="0" applyNumberFormat="1" applyFont="1" applyFill="1" applyBorder="1" applyAlignment="1">
      <alignment horizontal="center" vertical="center" wrapText="1"/>
    </xf>
    <xf numFmtId="2" fontId="14" fillId="0" borderId="64" xfId="0" applyNumberFormat="1" applyFont="1" applyFill="1" applyBorder="1" applyAlignment="1">
      <alignment horizontal="center" vertical="center" wrapText="1"/>
    </xf>
    <xf numFmtId="4" fontId="14" fillId="0" borderId="65" xfId="0" applyNumberFormat="1" applyFont="1" applyFill="1" applyBorder="1" applyAlignment="1">
      <alignment horizontal="center" vertical="center" wrapText="1"/>
    </xf>
    <xf numFmtId="2" fontId="14" fillId="0" borderId="62" xfId="0" applyNumberFormat="1" applyFont="1" applyFill="1" applyBorder="1" applyAlignment="1">
      <alignment horizontal="center" vertical="center" wrapText="1"/>
    </xf>
    <xf numFmtId="0" fontId="12" fillId="0" borderId="66" xfId="0" applyFont="1" applyFill="1" applyBorder="1" applyAlignment="1">
      <alignment horizontal="center" wrapText="1"/>
    </xf>
    <xf numFmtId="4" fontId="14" fillId="0" borderId="62" xfId="0" applyNumberFormat="1" applyFont="1" applyFill="1" applyBorder="1" applyAlignment="1">
      <alignment horizontal="center" vertical="center" wrapText="1"/>
    </xf>
    <xf numFmtId="0" fontId="14" fillId="0" borderId="73" xfId="0" applyFont="1" applyFill="1" applyBorder="1" applyAlignment="1">
      <alignment horizontal="center" vertical="center" wrapText="1"/>
    </xf>
    <xf numFmtId="4" fontId="43" fillId="0" borderId="62" xfId="0" applyNumberFormat="1" applyFont="1" applyFill="1" applyBorder="1" applyAlignment="1">
      <alignment horizontal="center" vertical="center" wrapText="1"/>
    </xf>
    <xf numFmtId="4" fontId="14" fillId="0" borderId="66" xfId="0" applyNumberFormat="1" applyFont="1" applyFill="1" applyBorder="1" applyAlignment="1">
      <alignment horizontal="center" vertical="center" wrapText="1"/>
    </xf>
    <xf numFmtId="2" fontId="43" fillId="0" borderId="62" xfId="0" applyNumberFormat="1" applyFont="1" applyFill="1" applyBorder="1" applyAlignment="1">
      <alignment horizontal="center" vertical="center" wrapText="1"/>
    </xf>
    <xf numFmtId="0" fontId="12" fillId="0" borderId="63" xfId="0" applyFont="1" applyFill="1" applyBorder="1" applyAlignment="1">
      <alignment horizontal="center" wrapText="1"/>
    </xf>
    <xf numFmtId="0" fontId="12" fillId="0" borderId="74" xfId="0" applyFont="1" applyFill="1" applyBorder="1" applyAlignment="1">
      <alignment horizontal="center" wrapText="1"/>
    </xf>
    <xf numFmtId="0" fontId="12" fillId="0" borderId="64" xfId="0" applyFont="1" applyFill="1" applyBorder="1" applyAlignment="1">
      <alignment horizontal="center" wrapText="1"/>
    </xf>
    <xf numFmtId="4" fontId="12" fillId="0" borderId="23" xfId="0" applyNumberFormat="1" applyFont="1" applyFill="1" applyBorder="1" applyAlignment="1">
      <alignment horizontal="center" wrapText="1"/>
    </xf>
    <xf numFmtId="2" fontId="12" fillId="0" borderId="23" xfId="0" applyNumberFormat="1" applyFont="1" applyFill="1" applyBorder="1" applyAlignment="1">
      <alignment horizontal="center" wrapText="1"/>
    </xf>
    <xf numFmtId="0" fontId="12" fillId="0" borderId="0" xfId="0" applyFont="1" applyFill="1"/>
    <xf numFmtId="0" fontId="14" fillId="0" borderId="0" xfId="0" applyFont="1" applyFill="1" applyAlignment="1">
      <alignment horizontal="center"/>
    </xf>
  </cellXfs>
  <cellStyles count="3">
    <cellStyle name="Вывод" xfId="2" builtinId="21"/>
    <cellStyle name="Обычный" xfId="0" builtinId="0"/>
    <cellStyle name="Финансовый" xfId="1" builtinId="3"/>
  </cellStyles>
  <dxfs count="3">
    <dxf>
      <font>
        <color rgb="FF9C5700"/>
      </font>
      <fill>
        <patternFill>
          <bgColor rgb="FFFFEB9C"/>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ED1C24"/>
      <rgbColor rgb="0000FF00"/>
      <rgbColor rgb="000000FF"/>
      <rgbColor rgb="00FFFF00"/>
      <rgbColor rgb="00FF00FF"/>
      <rgbColor rgb="0000FFFF"/>
      <rgbColor rgb="00800000"/>
      <rgbColor rgb="00008000"/>
      <rgbColor rgb="0000000A"/>
      <rgbColor rgb="00808000"/>
      <rgbColor rgb="00800080"/>
      <rgbColor rgb="00008080"/>
      <rgbColor rgb="00C0C0C0"/>
      <rgbColor rgb="00808080"/>
      <rgbColor rgb="009999FF"/>
      <rgbColor rgb="005C2D91"/>
      <rgbColor rgb="00FFFFCC"/>
      <rgbColor rgb="00CCFFFF"/>
      <rgbColor rgb="00660066"/>
      <rgbColor rgb="00FF8080"/>
      <rgbColor rgb="000066CC"/>
      <rgbColor rgb="00CCCCFF"/>
      <rgbColor rgb="00000080"/>
      <rgbColor rgb="00FF00FF"/>
      <rgbColor rgb="00FFF200"/>
      <rgbColor rgb="0000FFFF"/>
      <rgbColor rgb="00800080"/>
      <rgbColor rgb="00800000"/>
      <rgbColor rgb="00008080"/>
      <rgbColor rgb="000000FF"/>
      <rgbColor rgb="0000CCFF"/>
      <rgbColor rgb="00CCFFFF"/>
      <rgbColor rgb="00E0EFD4"/>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CE181E"/>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tairovayn/Desktop/&#1058;&#1072;&#1080;&#1088;&#1086;&#1074;&#1072;/&#1056;&#1040;&#1041;&#1054;&#1058;&#1040;/&#1052;&#1059;&#1053;&#1048;&#1062;&#1048;&#1055;&#1040;&#1051;&#1068;&#1053;&#1067;&#1045;%20&#1055;&#1056;&#1054;&#1043;&#1056;&#1040;&#1052;&#1052;&#1067;/&#1043;&#1086;&#1076;&#1086;&#1074;&#1086;&#1081;%20&#1086;&#1090;&#1095;&#1077;&#1090;%202021/&#1055;&#1088;&#1080;&#1083;&#1086;&#1078;&#1077;&#1085;&#1080;&#1077;%201-6_&#1088;&#1072;&#1073;&#1086;&#1095;&#1072;&#1103;%20&#1074;&#1077;&#1088;&#1089;&#1080;&#110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Прил1"/>
      <sheetName val="Прил2"/>
      <sheetName val="Прил3"/>
      <sheetName val="Прил3 (2)"/>
      <sheetName val="Исполнение МП"/>
      <sheetName val="Исполнение НП"/>
      <sheetName val="Прил5"/>
      <sheetName val="Прил6"/>
      <sheetName val="Прил"/>
      <sheetName val="Прил + участники"/>
    </sheetNames>
    <sheetDataSet>
      <sheetData sheetId="0" refreshError="1"/>
      <sheetData sheetId="1" refreshError="1"/>
      <sheetData sheetId="2" refreshError="1"/>
      <sheetData sheetId="3" refreshError="1"/>
      <sheetData sheetId="4" refreshError="1"/>
      <sheetData sheetId="5" refreshError="1"/>
      <sheetData sheetId="6">
        <row r="33">
          <cell r="F33">
            <v>0.57333333333333325</v>
          </cell>
        </row>
      </sheetData>
      <sheetData sheetId="7" refreshError="1"/>
      <sheetData sheetId="8" refreshError="1"/>
      <sheetData sheetId="9"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consultantplus://offline/ref=55C6E38A9C7667FF34E515533CCD9C21975829D5E42981135E4D1683CE3001E982DDC2466FD9A10557246EDB277988634C9A41A2C48E246CE12E9C3D0EuEF"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410"/>
  <sheetViews>
    <sheetView zoomScale="80" zoomScaleNormal="80" workbookViewId="0">
      <pane xSplit="1" ySplit="8" topLeftCell="B408" activePane="bottomRight" state="frozen"/>
      <selection pane="topRight" activeCell="B1" sqref="B1"/>
      <selection pane="bottomLeft" activeCell="A419" sqref="A419"/>
      <selection pane="bottomRight" activeCell="I413" sqref="I413"/>
    </sheetView>
  </sheetViews>
  <sheetFormatPr defaultColWidth="10.85546875" defaultRowHeight="12.75" x14ac:dyDescent="0.2"/>
  <cols>
    <col min="1" max="1" width="8.5703125" style="101" customWidth="1"/>
    <col min="2" max="2" width="36.85546875" style="129" customWidth="1"/>
    <col min="3" max="3" width="8.85546875" style="101" customWidth="1"/>
    <col min="4" max="4" width="11.7109375" style="130" customWidth="1"/>
    <col min="5" max="5" width="12.7109375" style="130" customWidth="1"/>
    <col min="6" max="6" width="12.28515625" style="130" customWidth="1"/>
    <col min="7" max="7" width="14.42578125" style="130" customWidth="1"/>
    <col min="8" max="8" width="10.85546875" style="130" customWidth="1"/>
    <col min="9" max="9" width="51.42578125" style="109" customWidth="1"/>
    <col min="10" max="10" width="11.42578125" style="131" customWidth="1"/>
    <col min="11" max="16384" width="10.85546875" style="131"/>
  </cols>
  <sheetData>
    <row r="1" spans="1:9" x14ac:dyDescent="0.2">
      <c r="A1" s="31"/>
      <c r="H1" s="162" t="s">
        <v>0</v>
      </c>
      <c r="I1" s="162"/>
    </row>
    <row r="2" spans="1:9" x14ac:dyDescent="0.2">
      <c r="A2" s="163" t="s">
        <v>1</v>
      </c>
      <c r="B2" s="163"/>
      <c r="C2" s="163"/>
      <c r="D2" s="163"/>
      <c r="E2" s="163"/>
      <c r="F2" s="163"/>
      <c r="G2" s="163"/>
      <c r="H2" s="163"/>
      <c r="I2" s="163"/>
    </row>
    <row r="3" spans="1:9" x14ac:dyDescent="0.2">
      <c r="A3" s="163" t="s">
        <v>2</v>
      </c>
      <c r="B3" s="163"/>
      <c r="C3" s="163"/>
      <c r="D3" s="163"/>
      <c r="E3" s="163"/>
      <c r="F3" s="163"/>
      <c r="G3" s="163"/>
      <c r="H3" s="163"/>
      <c r="I3" s="163"/>
    </row>
    <row r="4" spans="1:9" x14ac:dyDescent="0.2">
      <c r="A4" s="163" t="s">
        <v>629</v>
      </c>
      <c r="B4" s="163"/>
      <c r="C4" s="163"/>
      <c r="D4" s="163"/>
      <c r="E4" s="163"/>
      <c r="F4" s="163"/>
      <c r="G4" s="163"/>
      <c r="H4" s="163"/>
      <c r="I4" s="163"/>
    </row>
    <row r="6" spans="1:9" x14ac:dyDescent="0.2">
      <c r="A6" s="160" t="s">
        <v>3</v>
      </c>
      <c r="B6" s="160" t="s">
        <v>4</v>
      </c>
      <c r="C6" s="160" t="s">
        <v>5</v>
      </c>
      <c r="D6" s="161" t="s">
        <v>6</v>
      </c>
      <c r="E6" s="161"/>
      <c r="F6" s="161"/>
      <c r="G6" s="161" t="s">
        <v>7</v>
      </c>
      <c r="H6" s="161" t="s">
        <v>659</v>
      </c>
      <c r="I6" s="160" t="s">
        <v>660</v>
      </c>
    </row>
    <row r="7" spans="1:9" x14ac:dyDescent="0.2">
      <c r="A7" s="160"/>
      <c r="B7" s="160"/>
      <c r="C7" s="160"/>
      <c r="D7" s="161" t="s">
        <v>8</v>
      </c>
      <c r="E7" s="161" t="s">
        <v>630</v>
      </c>
      <c r="F7" s="161"/>
      <c r="G7" s="161"/>
      <c r="H7" s="161"/>
      <c r="I7" s="160"/>
    </row>
    <row r="8" spans="1:9" x14ac:dyDescent="0.2">
      <c r="A8" s="160"/>
      <c r="B8" s="160"/>
      <c r="C8" s="160"/>
      <c r="D8" s="161"/>
      <c r="E8" s="50" t="s">
        <v>9</v>
      </c>
      <c r="F8" s="50" t="s">
        <v>10</v>
      </c>
      <c r="G8" s="161"/>
      <c r="H8" s="161"/>
      <c r="I8" s="160"/>
    </row>
    <row r="9" spans="1:9" x14ac:dyDescent="0.2">
      <c r="A9" s="49">
        <v>1</v>
      </c>
      <c r="B9" s="51">
        <v>2</v>
      </c>
      <c r="C9" s="49">
        <v>3</v>
      </c>
      <c r="D9" s="52">
        <v>4</v>
      </c>
      <c r="E9" s="52">
        <v>5</v>
      </c>
      <c r="F9" s="52">
        <v>6</v>
      </c>
      <c r="G9" s="52">
        <v>7</v>
      </c>
      <c r="H9" s="52">
        <v>8</v>
      </c>
      <c r="I9" s="53">
        <v>9</v>
      </c>
    </row>
    <row r="10" spans="1:9" s="132" customFormat="1" ht="30.75" customHeight="1" x14ac:dyDescent="0.2">
      <c r="A10" s="142" t="s">
        <v>11</v>
      </c>
      <c r="B10" s="142"/>
      <c r="C10" s="142"/>
      <c r="D10" s="142"/>
      <c r="E10" s="142"/>
      <c r="F10" s="142"/>
      <c r="G10" s="142"/>
      <c r="H10" s="142"/>
      <c r="I10" s="142"/>
    </row>
    <row r="11" spans="1:9" s="132" customFormat="1" ht="25.5" x14ac:dyDescent="0.2">
      <c r="A11" s="54">
        <v>1</v>
      </c>
      <c r="B11" s="55" t="s">
        <v>12</v>
      </c>
      <c r="C11" s="54" t="s">
        <v>13</v>
      </c>
      <c r="D11" s="56">
        <v>4586</v>
      </c>
      <c r="E11" s="56">
        <v>2380</v>
      </c>
      <c r="F11" s="56">
        <v>4939</v>
      </c>
      <c r="G11" s="57">
        <f t="shared" ref="G11:G15" si="0">F11/E11*100</f>
        <v>207.52100840336135</v>
      </c>
      <c r="H11" s="57">
        <f t="shared" ref="H11:H15" si="1">F11/D11*100</f>
        <v>107.69733972961187</v>
      </c>
      <c r="I11" s="53"/>
    </row>
    <row r="12" spans="1:9" s="132" customFormat="1" ht="25.5" x14ac:dyDescent="0.2">
      <c r="A12" s="54">
        <f t="shared" ref="A12:A13" si="2">A11+1</f>
        <v>2</v>
      </c>
      <c r="B12" s="55" t="s">
        <v>14</v>
      </c>
      <c r="C12" s="54" t="s">
        <v>13</v>
      </c>
      <c r="D12" s="56">
        <v>12755</v>
      </c>
      <c r="E12" s="56">
        <v>10384</v>
      </c>
      <c r="F12" s="56">
        <v>14414</v>
      </c>
      <c r="G12" s="57">
        <f t="shared" si="0"/>
        <v>138.80970724191064</v>
      </c>
      <c r="H12" s="57">
        <f t="shared" si="1"/>
        <v>113.00666405331243</v>
      </c>
      <c r="I12" s="53"/>
    </row>
    <row r="13" spans="1:9" s="132" customFormat="1" ht="25.5" x14ac:dyDescent="0.2">
      <c r="A13" s="54">
        <f t="shared" si="2"/>
        <v>3</v>
      </c>
      <c r="B13" s="55" t="s">
        <v>15</v>
      </c>
      <c r="C13" s="54" t="s">
        <v>16</v>
      </c>
      <c r="D13" s="56">
        <v>557903</v>
      </c>
      <c r="E13" s="56">
        <v>574154</v>
      </c>
      <c r="F13" s="56">
        <v>922290</v>
      </c>
      <c r="G13" s="57">
        <f t="shared" si="0"/>
        <v>160.63460325975259</v>
      </c>
      <c r="H13" s="57">
        <f t="shared" si="1"/>
        <v>165.31368356147934</v>
      </c>
      <c r="I13" s="53"/>
    </row>
    <row r="14" spans="1:9" s="132" customFormat="1" ht="76.5" x14ac:dyDescent="0.2">
      <c r="A14" s="54">
        <v>4</v>
      </c>
      <c r="B14" s="55" t="s">
        <v>17</v>
      </c>
      <c r="C14" s="54" t="s">
        <v>18</v>
      </c>
      <c r="D14" s="57">
        <v>23.3</v>
      </c>
      <c r="E14" s="57">
        <v>18</v>
      </c>
      <c r="F14" s="57">
        <v>23.3</v>
      </c>
      <c r="G14" s="57">
        <f t="shared" si="0"/>
        <v>129.44444444444446</v>
      </c>
      <c r="H14" s="57">
        <f t="shared" si="1"/>
        <v>100</v>
      </c>
      <c r="I14" s="53"/>
    </row>
    <row r="15" spans="1:9" s="132" customFormat="1" ht="63.75" x14ac:dyDescent="0.2">
      <c r="A15" s="54">
        <f>A14+1</f>
        <v>5</v>
      </c>
      <c r="B15" s="55" t="s">
        <v>19</v>
      </c>
      <c r="C15" s="54" t="s">
        <v>18</v>
      </c>
      <c r="D15" s="58">
        <v>100</v>
      </c>
      <c r="E15" s="58">
        <v>100</v>
      </c>
      <c r="F15" s="58">
        <v>100</v>
      </c>
      <c r="G15" s="57">
        <f t="shared" si="0"/>
        <v>100</v>
      </c>
      <c r="H15" s="57">
        <f t="shared" si="1"/>
        <v>100</v>
      </c>
      <c r="I15" s="59"/>
    </row>
    <row r="16" spans="1:9" s="132" customFormat="1" x14ac:dyDescent="0.2">
      <c r="A16" s="143" t="s">
        <v>20</v>
      </c>
      <c r="B16" s="143"/>
      <c r="C16" s="143"/>
      <c r="D16" s="143"/>
      <c r="E16" s="143"/>
      <c r="F16" s="143"/>
      <c r="G16" s="143"/>
      <c r="H16" s="143"/>
      <c r="I16" s="143"/>
    </row>
    <row r="17" spans="1:9" s="132" customFormat="1" ht="38.25" x14ac:dyDescent="0.2">
      <c r="A17" s="54">
        <v>1</v>
      </c>
      <c r="B17" s="55" t="s">
        <v>21</v>
      </c>
      <c r="C17" s="54" t="s">
        <v>18</v>
      </c>
      <c r="D17" s="58">
        <v>100</v>
      </c>
      <c r="E17" s="58">
        <v>100</v>
      </c>
      <c r="F17" s="58">
        <v>100</v>
      </c>
      <c r="G17" s="57">
        <f t="shared" ref="G17:G19" si="3">F17/E17*100</f>
        <v>100</v>
      </c>
      <c r="H17" s="57">
        <f t="shared" ref="H17:H19" si="4">F17/D17*100</f>
        <v>100</v>
      </c>
      <c r="I17" s="59"/>
    </row>
    <row r="18" spans="1:9" s="132" customFormat="1" ht="38.25" x14ac:dyDescent="0.2">
      <c r="A18" s="54">
        <f t="shared" ref="A18:A19" si="5">A17+1</f>
        <v>2</v>
      </c>
      <c r="B18" s="55" t="s">
        <v>22</v>
      </c>
      <c r="C18" s="54" t="s">
        <v>18</v>
      </c>
      <c r="D18" s="58">
        <v>100</v>
      </c>
      <c r="E18" s="58">
        <v>100</v>
      </c>
      <c r="F18" s="58">
        <v>100</v>
      </c>
      <c r="G18" s="57">
        <f t="shared" si="3"/>
        <v>100</v>
      </c>
      <c r="H18" s="57">
        <f t="shared" si="4"/>
        <v>100</v>
      </c>
      <c r="I18" s="59"/>
    </row>
    <row r="19" spans="1:9" s="132" customFormat="1" ht="51" x14ac:dyDescent="0.2">
      <c r="A19" s="54">
        <f t="shared" si="5"/>
        <v>3</v>
      </c>
      <c r="B19" s="55" t="s">
        <v>23</v>
      </c>
      <c r="C19" s="54" t="s">
        <v>18</v>
      </c>
      <c r="D19" s="57">
        <v>80</v>
      </c>
      <c r="E19" s="57">
        <v>80</v>
      </c>
      <c r="F19" s="57">
        <v>93.4</v>
      </c>
      <c r="G19" s="57">
        <f t="shared" si="3"/>
        <v>116.75</v>
      </c>
      <c r="H19" s="57">
        <f t="shared" si="4"/>
        <v>116.75</v>
      </c>
      <c r="I19" s="53"/>
    </row>
    <row r="20" spans="1:9" s="132" customFormat="1" x14ac:dyDescent="0.2">
      <c r="A20" s="143" t="s">
        <v>24</v>
      </c>
      <c r="B20" s="143"/>
      <c r="C20" s="143"/>
      <c r="D20" s="143"/>
      <c r="E20" s="143"/>
      <c r="F20" s="143"/>
      <c r="G20" s="143"/>
      <c r="H20" s="143"/>
      <c r="I20" s="143"/>
    </row>
    <row r="21" spans="1:9" s="132" customFormat="1" ht="25.5" x14ac:dyDescent="0.2">
      <c r="A21" s="54">
        <v>1</v>
      </c>
      <c r="B21" s="55" t="s">
        <v>25</v>
      </c>
      <c r="C21" s="54" t="s">
        <v>13</v>
      </c>
      <c r="D21" s="58">
        <v>160</v>
      </c>
      <c r="E21" s="58">
        <v>145</v>
      </c>
      <c r="F21" s="58">
        <v>152</v>
      </c>
      <c r="G21" s="57">
        <f t="shared" ref="G21:G22" si="6">F21/E21*100</f>
        <v>104.82758620689656</v>
      </c>
      <c r="H21" s="57">
        <f t="shared" ref="H21:H22" si="7">F21/D21*100</f>
        <v>95</v>
      </c>
      <c r="I21" s="53"/>
    </row>
    <row r="22" spans="1:9" s="132" customFormat="1" ht="38.25" x14ac:dyDescent="0.2">
      <c r="A22" s="54">
        <f>A21+1</f>
        <v>2</v>
      </c>
      <c r="B22" s="55" t="s">
        <v>26</v>
      </c>
      <c r="C22" s="54" t="s">
        <v>16</v>
      </c>
      <c r="D22" s="58">
        <v>1030</v>
      </c>
      <c r="E22" s="58">
        <v>590</v>
      </c>
      <c r="F22" s="58">
        <v>765</v>
      </c>
      <c r="G22" s="57">
        <f t="shared" si="6"/>
        <v>129.66101694915255</v>
      </c>
      <c r="H22" s="57">
        <f t="shared" si="7"/>
        <v>74.271844660194176</v>
      </c>
      <c r="I22" s="59"/>
    </row>
    <row r="23" spans="1:9" s="132" customFormat="1" x14ac:dyDescent="0.2">
      <c r="A23" s="143" t="s">
        <v>27</v>
      </c>
      <c r="B23" s="143"/>
      <c r="C23" s="143"/>
      <c r="D23" s="143"/>
      <c r="E23" s="143"/>
      <c r="F23" s="143"/>
      <c r="G23" s="143"/>
      <c r="H23" s="143"/>
      <c r="I23" s="143"/>
    </row>
    <row r="24" spans="1:9" s="132" customFormat="1" ht="51" x14ac:dyDescent="0.2">
      <c r="A24" s="54">
        <v>1</v>
      </c>
      <c r="B24" s="55" t="s">
        <v>28</v>
      </c>
      <c r="C24" s="54" t="s">
        <v>18</v>
      </c>
      <c r="D24" s="57">
        <v>9.1999999999999993</v>
      </c>
      <c r="E24" s="57">
        <v>2</v>
      </c>
      <c r="F24" s="57">
        <v>4.9000000000000004</v>
      </c>
      <c r="G24" s="57">
        <f t="shared" ref="G24:G32" si="8">F24/E24*100</f>
        <v>245.00000000000003</v>
      </c>
      <c r="H24" s="57">
        <f t="shared" ref="H24:H32" si="9">F24/D24*100</f>
        <v>53.260869565217398</v>
      </c>
      <c r="I24" s="53"/>
    </row>
    <row r="25" spans="1:9" s="132" customFormat="1" ht="38.25" x14ac:dyDescent="0.2">
      <c r="A25" s="54">
        <f t="shared" ref="A25:A32" si="10">A24+1</f>
        <v>2</v>
      </c>
      <c r="B25" s="55" t="s">
        <v>29</v>
      </c>
      <c r="C25" s="54" t="s">
        <v>13</v>
      </c>
      <c r="D25" s="58">
        <v>374</v>
      </c>
      <c r="E25" s="58">
        <v>180</v>
      </c>
      <c r="F25" s="58">
        <v>432</v>
      </c>
      <c r="G25" s="57">
        <f t="shared" si="8"/>
        <v>240</v>
      </c>
      <c r="H25" s="57">
        <f t="shared" si="9"/>
        <v>115.50802139037432</v>
      </c>
      <c r="I25" s="53"/>
    </row>
    <row r="26" spans="1:9" s="132" customFormat="1" ht="25.5" x14ac:dyDescent="0.2">
      <c r="A26" s="54">
        <f t="shared" si="10"/>
        <v>3</v>
      </c>
      <c r="B26" s="55" t="s">
        <v>30</v>
      </c>
      <c r="C26" s="54" t="s">
        <v>13</v>
      </c>
      <c r="D26" s="58">
        <v>44</v>
      </c>
      <c r="E26" s="58">
        <v>30</v>
      </c>
      <c r="F26" s="58">
        <v>52</v>
      </c>
      <c r="G26" s="57">
        <f t="shared" si="8"/>
        <v>173.33333333333334</v>
      </c>
      <c r="H26" s="57">
        <f t="shared" si="9"/>
        <v>118.18181818181819</v>
      </c>
      <c r="I26" s="53"/>
    </row>
    <row r="27" spans="1:9" s="132" customFormat="1" ht="38.25" x14ac:dyDescent="0.2">
      <c r="A27" s="54">
        <f t="shared" si="10"/>
        <v>4</v>
      </c>
      <c r="B27" s="55" t="s">
        <v>31</v>
      </c>
      <c r="C27" s="54" t="s">
        <v>13</v>
      </c>
      <c r="D27" s="56">
        <v>5590</v>
      </c>
      <c r="E27" s="56">
        <v>4120</v>
      </c>
      <c r="F27" s="56">
        <v>6664</v>
      </c>
      <c r="G27" s="57">
        <f t="shared" si="8"/>
        <v>161.74757281553397</v>
      </c>
      <c r="H27" s="57">
        <f t="shared" si="9"/>
        <v>119.21288014311271</v>
      </c>
      <c r="I27" s="53"/>
    </row>
    <row r="28" spans="1:9" s="132" customFormat="1" ht="63.75" x14ac:dyDescent="0.2">
      <c r="A28" s="54">
        <f t="shared" si="10"/>
        <v>5</v>
      </c>
      <c r="B28" s="55" t="s">
        <v>32</v>
      </c>
      <c r="C28" s="54" t="s">
        <v>13</v>
      </c>
      <c r="D28" s="58">
        <v>32</v>
      </c>
      <c r="E28" s="58">
        <v>24</v>
      </c>
      <c r="F28" s="58">
        <v>61</v>
      </c>
      <c r="G28" s="57">
        <f t="shared" si="8"/>
        <v>254.16666666666666</v>
      </c>
      <c r="H28" s="57">
        <f t="shared" si="9"/>
        <v>190.625</v>
      </c>
      <c r="I28" s="53"/>
    </row>
    <row r="29" spans="1:9" s="132" customFormat="1" ht="38.25" x14ac:dyDescent="0.2">
      <c r="A29" s="54">
        <f t="shared" si="10"/>
        <v>6</v>
      </c>
      <c r="B29" s="55" t="s">
        <v>33</v>
      </c>
      <c r="C29" s="54" t="s">
        <v>16</v>
      </c>
      <c r="D29" s="56">
        <v>309777</v>
      </c>
      <c r="E29" s="56">
        <v>317798</v>
      </c>
      <c r="F29" s="56">
        <v>490924</v>
      </c>
      <c r="G29" s="57">
        <f t="shared" si="8"/>
        <v>154.47674308837688</v>
      </c>
      <c r="H29" s="57">
        <f t="shared" si="9"/>
        <v>158.47658154091491</v>
      </c>
      <c r="I29" s="53"/>
    </row>
    <row r="30" spans="1:9" s="132" customFormat="1" ht="25.5" x14ac:dyDescent="0.2">
      <c r="A30" s="54">
        <f t="shared" si="10"/>
        <v>7</v>
      </c>
      <c r="B30" s="55" t="s">
        <v>34</v>
      </c>
      <c r="C30" s="54" t="s">
        <v>16</v>
      </c>
      <c r="D30" s="56">
        <v>4170</v>
      </c>
      <c r="E30" s="56">
        <v>4170</v>
      </c>
      <c r="F30" s="56">
        <v>4332</v>
      </c>
      <c r="G30" s="57">
        <f t="shared" si="8"/>
        <v>103.88489208633094</v>
      </c>
      <c r="H30" s="57">
        <f t="shared" si="9"/>
        <v>103.88489208633094</v>
      </c>
      <c r="I30" s="53"/>
    </row>
    <row r="31" spans="1:9" s="132" customFormat="1" ht="89.25" x14ac:dyDescent="0.2">
      <c r="A31" s="54">
        <f t="shared" si="10"/>
        <v>8</v>
      </c>
      <c r="B31" s="55" t="s">
        <v>786</v>
      </c>
      <c r="C31" s="54" t="s">
        <v>18</v>
      </c>
      <c r="D31" s="57">
        <v>19</v>
      </c>
      <c r="E31" s="57">
        <v>27.3</v>
      </c>
      <c r="F31" s="57">
        <v>42.8</v>
      </c>
      <c r="G31" s="57">
        <f t="shared" si="8"/>
        <v>156.77655677655676</v>
      </c>
      <c r="H31" s="57">
        <f t="shared" si="9"/>
        <v>225.26315789473682</v>
      </c>
      <c r="I31" s="53"/>
    </row>
    <row r="32" spans="1:9" s="132" customFormat="1" ht="51" x14ac:dyDescent="0.2">
      <c r="A32" s="54">
        <f t="shared" si="10"/>
        <v>9</v>
      </c>
      <c r="B32" s="55" t="s">
        <v>35</v>
      </c>
      <c r="C32" s="54" t="s">
        <v>18</v>
      </c>
      <c r="D32" s="58">
        <v>100</v>
      </c>
      <c r="E32" s="58">
        <v>100</v>
      </c>
      <c r="F32" s="58">
        <v>100</v>
      </c>
      <c r="G32" s="57">
        <f t="shared" si="8"/>
        <v>100</v>
      </c>
      <c r="H32" s="57">
        <f t="shared" si="9"/>
        <v>100</v>
      </c>
      <c r="I32" s="53"/>
    </row>
    <row r="33" spans="1:9" s="132" customFormat="1" x14ac:dyDescent="0.2">
      <c r="A33" s="143" t="s">
        <v>36</v>
      </c>
      <c r="B33" s="143"/>
      <c r="C33" s="143"/>
      <c r="D33" s="143"/>
      <c r="E33" s="143"/>
      <c r="F33" s="143"/>
      <c r="G33" s="143"/>
      <c r="H33" s="143"/>
      <c r="I33" s="143"/>
    </row>
    <row r="34" spans="1:9" s="132" customFormat="1" ht="25.5" x14ac:dyDescent="0.2">
      <c r="A34" s="54">
        <v>1</v>
      </c>
      <c r="B34" s="55" t="s">
        <v>37</v>
      </c>
      <c r="C34" s="54" t="s">
        <v>38</v>
      </c>
      <c r="D34" s="56">
        <v>1483</v>
      </c>
      <c r="E34" s="56">
        <v>1480</v>
      </c>
      <c r="F34" s="60">
        <v>1493.9</v>
      </c>
      <c r="G34" s="57">
        <f t="shared" ref="G34:G42" si="11">F34/E34*100</f>
        <v>100.93918918918921</v>
      </c>
      <c r="H34" s="57">
        <f t="shared" ref="H34:H42" si="12">F34/D34*100</f>
        <v>100.73499662845585</v>
      </c>
      <c r="I34" s="53"/>
    </row>
    <row r="35" spans="1:9" s="132" customFormat="1" ht="38.25" x14ac:dyDescent="0.2">
      <c r="A35" s="54">
        <f t="shared" ref="A35:A42" si="13">A34+1</f>
        <v>2</v>
      </c>
      <c r="B35" s="55" t="s">
        <v>39</v>
      </c>
      <c r="C35" s="54" t="s">
        <v>40</v>
      </c>
      <c r="D35" s="61">
        <v>1.26</v>
      </c>
      <c r="E35" s="62">
        <v>1.2</v>
      </c>
      <c r="F35" s="61">
        <v>1.31</v>
      </c>
      <c r="G35" s="57">
        <f t="shared" si="11"/>
        <v>109.16666666666669</v>
      </c>
      <c r="H35" s="57">
        <f t="shared" si="12"/>
        <v>103.96825396825398</v>
      </c>
      <c r="I35" s="53"/>
    </row>
    <row r="36" spans="1:9" s="132" customFormat="1" ht="25.5" x14ac:dyDescent="0.2">
      <c r="A36" s="54">
        <f t="shared" si="13"/>
        <v>3</v>
      </c>
      <c r="B36" s="55" t="s">
        <v>41</v>
      </c>
      <c r="C36" s="54" t="s">
        <v>42</v>
      </c>
      <c r="D36" s="58">
        <v>143</v>
      </c>
      <c r="E36" s="58">
        <v>143</v>
      </c>
      <c r="F36" s="58">
        <v>144</v>
      </c>
      <c r="G36" s="57">
        <f t="shared" si="11"/>
        <v>100.69930069930071</v>
      </c>
      <c r="H36" s="57">
        <f t="shared" si="12"/>
        <v>100.69930069930071</v>
      </c>
      <c r="I36" s="53"/>
    </row>
    <row r="37" spans="1:9" s="132" customFormat="1" ht="25.5" x14ac:dyDescent="0.2">
      <c r="A37" s="54">
        <f t="shared" si="13"/>
        <v>4</v>
      </c>
      <c r="B37" s="55" t="s">
        <v>43</v>
      </c>
      <c r="C37" s="54" t="s">
        <v>42</v>
      </c>
      <c r="D37" s="56">
        <v>86626</v>
      </c>
      <c r="E37" s="56">
        <v>85100</v>
      </c>
      <c r="F37" s="56">
        <v>87063</v>
      </c>
      <c r="G37" s="57">
        <f t="shared" si="11"/>
        <v>102.30669800235017</v>
      </c>
      <c r="H37" s="57">
        <f t="shared" si="12"/>
        <v>100.50446748089487</v>
      </c>
      <c r="I37" s="53"/>
    </row>
    <row r="38" spans="1:9" s="132" customFormat="1" ht="38.25" x14ac:dyDescent="0.2">
      <c r="A38" s="54">
        <f t="shared" si="13"/>
        <v>5</v>
      </c>
      <c r="B38" s="55" t="s">
        <v>44</v>
      </c>
      <c r="C38" s="54" t="s">
        <v>45</v>
      </c>
      <c r="D38" s="61">
        <v>2135.6</v>
      </c>
      <c r="E38" s="61">
        <v>2061.92</v>
      </c>
      <c r="F38" s="61">
        <v>2183.9</v>
      </c>
      <c r="G38" s="57">
        <f t="shared" si="11"/>
        <v>105.91584542562271</v>
      </c>
      <c r="H38" s="57">
        <f t="shared" si="12"/>
        <v>102.26165948679528</v>
      </c>
      <c r="I38" s="53"/>
    </row>
    <row r="39" spans="1:9" s="132" customFormat="1" ht="38.25" x14ac:dyDescent="0.2">
      <c r="A39" s="54">
        <f t="shared" si="13"/>
        <v>6</v>
      </c>
      <c r="B39" s="55" t="s">
        <v>46</v>
      </c>
      <c r="C39" s="54" t="s">
        <v>13</v>
      </c>
      <c r="D39" s="56">
        <v>6418</v>
      </c>
      <c r="E39" s="56">
        <v>5650</v>
      </c>
      <c r="F39" s="56">
        <v>6830</v>
      </c>
      <c r="G39" s="57">
        <f t="shared" si="11"/>
        <v>120.88495575221239</v>
      </c>
      <c r="H39" s="57">
        <f t="shared" si="12"/>
        <v>106.41944531006544</v>
      </c>
      <c r="I39" s="53"/>
    </row>
    <row r="40" spans="1:9" s="132" customFormat="1" ht="38.25" x14ac:dyDescent="0.2">
      <c r="A40" s="54">
        <f t="shared" si="13"/>
        <v>7</v>
      </c>
      <c r="B40" s="55" t="s">
        <v>47</v>
      </c>
      <c r="C40" s="54" t="s">
        <v>16</v>
      </c>
      <c r="D40" s="56">
        <v>159541</v>
      </c>
      <c r="E40" s="56">
        <v>165716</v>
      </c>
      <c r="F40" s="56">
        <v>275995</v>
      </c>
      <c r="G40" s="57">
        <f t="shared" si="11"/>
        <v>166.54698399671727</v>
      </c>
      <c r="H40" s="57">
        <f t="shared" si="12"/>
        <v>172.99314909647049</v>
      </c>
      <c r="I40" s="53"/>
    </row>
    <row r="41" spans="1:9" s="132" customFormat="1" ht="76.5" x14ac:dyDescent="0.2">
      <c r="A41" s="54">
        <f t="shared" si="13"/>
        <v>8</v>
      </c>
      <c r="B41" s="55" t="s">
        <v>787</v>
      </c>
      <c r="C41" s="54" t="s">
        <v>18</v>
      </c>
      <c r="D41" s="57">
        <v>23.8</v>
      </c>
      <c r="E41" s="57">
        <v>14.3</v>
      </c>
      <c r="F41" s="57">
        <v>14.3</v>
      </c>
      <c r="G41" s="57">
        <f t="shared" si="11"/>
        <v>100</v>
      </c>
      <c r="H41" s="57">
        <f t="shared" si="12"/>
        <v>60.084033613445378</v>
      </c>
      <c r="I41" s="53"/>
    </row>
    <row r="42" spans="1:9" s="132" customFormat="1" ht="51" x14ac:dyDescent="0.2">
      <c r="A42" s="54">
        <f t="shared" si="13"/>
        <v>9</v>
      </c>
      <c r="B42" s="55" t="s">
        <v>35</v>
      </c>
      <c r="C42" s="54" t="s">
        <v>18</v>
      </c>
      <c r="D42" s="58">
        <v>100</v>
      </c>
      <c r="E42" s="58">
        <v>100</v>
      </c>
      <c r="F42" s="58">
        <v>100</v>
      </c>
      <c r="G42" s="57">
        <f t="shared" si="11"/>
        <v>100</v>
      </c>
      <c r="H42" s="57">
        <f t="shared" si="12"/>
        <v>100</v>
      </c>
      <c r="I42" s="59"/>
    </row>
    <row r="43" spans="1:9" s="132" customFormat="1" x14ac:dyDescent="0.2">
      <c r="A43" s="143" t="s">
        <v>48</v>
      </c>
      <c r="B43" s="143"/>
      <c r="C43" s="143"/>
      <c r="D43" s="143"/>
      <c r="E43" s="143"/>
      <c r="F43" s="143"/>
      <c r="G43" s="143"/>
      <c r="H43" s="143"/>
      <c r="I43" s="143"/>
    </row>
    <row r="44" spans="1:9" s="132" customFormat="1" ht="63.75" x14ac:dyDescent="0.2">
      <c r="A44" s="54">
        <v>1</v>
      </c>
      <c r="B44" s="55" t="s">
        <v>49</v>
      </c>
      <c r="C44" s="54" t="s">
        <v>18</v>
      </c>
      <c r="D44" s="57">
        <v>6.4</v>
      </c>
      <c r="E44" s="57">
        <v>2</v>
      </c>
      <c r="F44" s="57">
        <v>2.6</v>
      </c>
      <c r="G44" s="57">
        <f t="shared" ref="G44:G54" si="14">F44/E44*100</f>
        <v>130</v>
      </c>
      <c r="H44" s="57">
        <f t="shared" ref="H44:H54" si="15">F44/D44*100</f>
        <v>40.625</v>
      </c>
      <c r="I44" s="53"/>
    </row>
    <row r="45" spans="1:9" s="132" customFormat="1" ht="38.25" x14ac:dyDescent="0.2">
      <c r="A45" s="54">
        <f t="shared" ref="A45:A52" si="16">A44+1</f>
        <v>2</v>
      </c>
      <c r="B45" s="55" t="s">
        <v>50</v>
      </c>
      <c r="C45" s="54" t="s">
        <v>16</v>
      </c>
      <c r="D45" s="56">
        <v>4337</v>
      </c>
      <c r="E45" s="56">
        <v>4210</v>
      </c>
      <c r="F45" s="56">
        <v>4408</v>
      </c>
      <c r="G45" s="57">
        <f t="shared" si="14"/>
        <v>104.70308788598575</v>
      </c>
      <c r="H45" s="57">
        <f t="shared" si="15"/>
        <v>101.6370763200369</v>
      </c>
      <c r="I45" s="53"/>
    </row>
    <row r="46" spans="1:9" s="132" customFormat="1" ht="76.5" x14ac:dyDescent="0.2">
      <c r="A46" s="54">
        <f t="shared" si="16"/>
        <v>3</v>
      </c>
      <c r="B46" s="55" t="s">
        <v>51</v>
      </c>
      <c r="C46" s="54" t="s">
        <v>18</v>
      </c>
      <c r="D46" s="58">
        <v>82</v>
      </c>
      <c r="E46" s="58">
        <v>84</v>
      </c>
      <c r="F46" s="57">
        <v>85.5</v>
      </c>
      <c r="G46" s="57">
        <f t="shared" si="14"/>
        <v>101.78571428571428</v>
      </c>
      <c r="H46" s="57">
        <f t="shared" si="15"/>
        <v>104.26829268292683</v>
      </c>
      <c r="I46" s="53"/>
    </row>
    <row r="47" spans="1:9" s="132" customFormat="1" ht="38.25" x14ac:dyDescent="0.2">
      <c r="A47" s="54">
        <f t="shared" si="16"/>
        <v>4</v>
      </c>
      <c r="B47" s="55" t="s">
        <v>52</v>
      </c>
      <c r="C47" s="54" t="s">
        <v>18</v>
      </c>
      <c r="D47" s="57">
        <v>99</v>
      </c>
      <c r="E47" s="57">
        <v>98</v>
      </c>
      <c r="F47" s="57">
        <v>99.9</v>
      </c>
      <c r="G47" s="57">
        <f t="shared" si="14"/>
        <v>101.9387755102041</v>
      </c>
      <c r="H47" s="57">
        <f t="shared" si="15"/>
        <v>100.90909090909091</v>
      </c>
      <c r="I47" s="53"/>
    </row>
    <row r="48" spans="1:9" s="132" customFormat="1" ht="38.25" x14ac:dyDescent="0.2">
      <c r="A48" s="54">
        <f t="shared" si="16"/>
        <v>5</v>
      </c>
      <c r="B48" s="55" t="s">
        <v>53</v>
      </c>
      <c r="C48" s="54" t="s">
        <v>13</v>
      </c>
      <c r="D48" s="58">
        <v>30</v>
      </c>
      <c r="E48" s="58">
        <v>30</v>
      </c>
      <c r="F48" s="58">
        <v>30</v>
      </c>
      <c r="G48" s="57">
        <f t="shared" si="14"/>
        <v>100</v>
      </c>
      <c r="H48" s="57">
        <f t="shared" si="15"/>
        <v>100</v>
      </c>
      <c r="I48" s="53"/>
    </row>
    <row r="49" spans="1:10" s="132" customFormat="1" ht="51" x14ac:dyDescent="0.2">
      <c r="A49" s="54">
        <f t="shared" si="16"/>
        <v>6</v>
      </c>
      <c r="B49" s="55" t="s">
        <v>54</v>
      </c>
      <c r="C49" s="54" t="s">
        <v>13</v>
      </c>
      <c r="D49" s="58">
        <v>43</v>
      </c>
      <c r="E49" s="58">
        <v>45</v>
      </c>
      <c r="F49" s="58">
        <v>45</v>
      </c>
      <c r="G49" s="57">
        <f t="shared" si="14"/>
        <v>100</v>
      </c>
      <c r="H49" s="57">
        <f t="shared" si="15"/>
        <v>104.65116279069768</v>
      </c>
      <c r="I49" s="53"/>
    </row>
    <row r="50" spans="1:10" s="132" customFormat="1" ht="153" x14ac:dyDescent="0.2">
      <c r="A50" s="54">
        <f t="shared" si="16"/>
        <v>7</v>
      </c>
      <c r="B50" s="55" t="s">
        <v>55</v>
      </c>
      <c r="C50" s="54" t="s">
        <v>18</v>
      </c>
      <c r="D50" s="58">
        <v>96</v>
      </c>
      <c r="E50" s="58">
        <v>90</v>
      </c>
      <c r="F50" s="58">
        <v>94</v>
      </c>
      <c r="G50" s="57">
        <f t="shared" si="14"/>
        <v>104.44444444444446</v>
      </c>
      <c r="H50" s="57">
        <f t="shared" si="15"/>
        <v>97.916666666666657</v>
      </c>
      <c r="I50" s="53"/>
    </row>
    <row r="51" spans="1:10" s="132" customFormat="1" ht="51" x14ac:dyDescent="0.2">
      <c r="A51" s="54">
        <f t="shared" si="16"/>
        <v>8</v>
      </c>
      <c r="B51" s="55" t="s">
        <v>56</v>
      </c>
      <c r="C51" s="54" t="s">
        <v>13</v>
      </c>
      <c r="D51" s="56">
        <v>4212</v>
      </c>
      <c r="E51" s="56">
        <v>2200</v>
      </c>
      <c r="F51" s="56">
        <v>4507</v>
      </c>
      <c r="G51" s="57">
        <f t="shared" si="14"/>
        <v>204.86363636363637</v>
      </c>
      <c r="H51" s="57">
        <f t="shared" si="15"/>
        <v>107.00379867046534</v>
      </c>
      <c r="I51" s="53"/>
    </row>
    <row r="52" spans="1:10" s="132" customFormat="1" ht="89.25" x14ac:dyDescent="0.2">
      <c r="A52" s="54">
        <f t="shared" si="16"/>
        <v>9</v>
      </c>
      <c r="B52" s="55" t="s">
        <v>57</v>
      </c>
      <c r="C52" s="54" t="s">
        <v>18</v>
      </c>
      <c r="D52" s="57">
        <v>25</v>
      </c>
      <c r="E52" s="63">
        <v>12.5</v>
      </c>
      <c r="F52" s="57">
        <v>12.5</v>
      </c>
      <c r="G52" s="57">
        <f t="shared" si="14"/>
        <v>100</v>
      </c>
      <c r="H52" s="57">
        <f t="shared" si="15"/>
        <v>50</v>
      </c>
      <c r="I52" s="53"/>
    </row>
    <row r="53" spans="1:10" s="132" customFormat="1" ht="51" x14ac:dyDescent="0.2">
      <c r="A53" s="54">
        <v>10</v>
      </c>
      <c r="B53" s="55" t="s">
        <v>58</v>
      </c>
      <c r="C53" s="54" t="s">
        <v>13</v>
      </c>
      <c r="D53" s="58">
        <v>3</v>
      </c>
      <c r="E53" s="58">
        <v>0</v>
      </c>
      <c r="F53" s="58">
        <v>0</v>
      </c>
      <c r="G53" s="57">
        <v>0</v>
      </c>
      <c r="H53" s="57">
        <f t="shared" si="15"/>
        <v>0</v>
      </c>
      <c r="I53" s="53"/>
    </row>
    <row r="54" spans="1:10" s="132" customFormat="1" ht="51" x14ac:dyDescent="0.2">
      <c r="A54" s="54">
        <v>11</v>
      </c>
      <c r="B54" s="55" t="s">
        <v>59</v>
      </c>
      <c r="C54" s="54" t="s">
        <v>18</v>
      </c>
      <c r="D54" s="58">
        <v>100</v>
      </c>
      <c r="E54" s="58">
        <v>100</v>
      </c>
      <c r="F54" s="58">
        <v>100</v>
      </c>
      <c r="G54" s="57">
        <f t="shared" si="14"/>
        <v>100</v>
      </c>
      <c r="H54" s="57">
        <f t="shared" si="15"/>
        <v>100</v>
      </c>
      <c r="I54" s="59"/>
    </row>
    <row r="55" spans="1:10" s="132" customFormat="1" x14ac:dyDescent="0.2">
      <c r="A55" s="143" t="s">
        <v>60</v>
      </c>
      <c r="B55" s="143"/>
      <c r="C55" s="143"/>
      <c r="D55" s="143"/>
      <c r="E55" s="143"/>
      <c r="F55" s="143"/>
      <c r="G55" s="143"/>
      <c r="H55" s="143"/>
      <c r="I55" s="143"/>
    </row>
    <row r="56" spans="1:10" s="132" customFormat="1" ht="25.5" x14ac:dyDescent="0.2">
      <c r="A56" s="54">
        <v>1</v>
      </c>
      <c r="B56" s="55" t="s">
        <v>61</v>
      </c>
      <c r="C56" s="54" t="s">
        <v>13</v>
      </c>
      <c r="D56" s="58">
        <v>429</v>
      </c>
      <c r="E56" s="58">
        <v>339</v>
      </c>
      <c r="F56" s="58">
        <v>555</v>
      </c>
      <c r="G56" s="57">
        <f t="shared" ref="G56:G62" si="17">F56/E56*100</f>
        <v>163.71681415929206</v>
      </c>
      <c r="H56" s="57">
        <f t="shared" ref="H56:H62" si="18">F56/D56*100</f>
        <v>129.37062937062939</v>
      </c>
      <c r="I56" s="53"/>
    </row>
    <row r="57" spans="1:10" s="132" customFormat="1" ht="38.25" x14ac:dyDescent="0.2">
      <c r="A57" s="54">
        <f t="shared" ref="A57:A62" si="19">A56+1</f>
        <v>2</v>
      </c>
      <c r="B57" s="55" t="s">
        <v>62</v>
      </c>
      <c r="C57" s="54" t="s">
        <v>16</v>
      </c>
      <c r="D57" s="56">
        <v>34400</v>
      </c>
      <c r="E57" s="56">
        <v>34620</v>
      </c>
      <c r="F57" s="56">
        <v>57021</v>
      </c>
      <c r="G57" s="57">
        <f t="shared" si="17"/>
        <v>164.70537261698439</v>
      </c>
      <c r="H57" s="57">
        <f t="shared" si="18"/>
        <v>165.75872093023256</v>
      </c>
      <c r="I57" s="53"/>
    </row>
    <row r="58" spans="1:10" s="132" customFormat="1" ht="25.5" x14ac:dyDescent="0.2">
      <c r="A58" s="54">
        <f t="shared" si="19"/>
        <v>3</v>
      </c>
      <c r="B58" s="55" t="s">
        <v>63</v>
      </c>
      <c r="C58" s="54" t="s">
        <v>13</v>
      </c>
      <c r="D58" s="58">
        <v>318</v>
      </c>
      <c r="E58" s="58">
        <v>251</v>
      </c>
      <c r="F58" s="58">
        <v>365</v>
      </c>
      <c r="G58" s="57">
        <f t="shared" si="17"/>
        <v>145.4183266932271</v>
      </c>
      <c r="H58" s="57">
        <f t="shared" si="18"/>
        <v>114.77987421383648</v>
      </c>
      <c r="I58" s="53"/>
    </row>
    <row r="59" spans="1:10" s="132" customFormat="1" ht="25.5" x14ac:dyDescent="0.2">
      <c r="A59" s="54">
        <f t="shared" si="19"/>
        <v>4</v>
      </c>
      <c r="B59" s="55" t="s">
        <v>64</v>
      </c>
      <c r="C59" s="54" t="s">
        <v>16</v>
      </c>
      <c r="D59" s="56">
        <v>53155</v>
      </c>
      <c r="E59" s="56">
        <v>55430</v>
      </c>
      <c r="F59" s="56">
        <v>97585</v>
      </c>
      <c r="G59" s="57">
        <f t="shared" si="17"/>
        <v>176.05087497744904</v>
      </c>
      <c r="H59" s="57">
        <f t="shared" si="18"/>
        <v>183.58573981751482</v>
      </c>
      <c r="I59" s="53"/>
    </row>
    <row r="60" spans="1:10" s="132" customFormat="1" ht="63.75" x14ac:dyDescent="0.2">
      <c r="A60" s="54">
        <f t="shared" si="19"/>
        <v>5</v>
      </c>
      <c r="B60" s="55" t="s">
        <v>65</v>
      </c>
      <c r="C60" s="54" t="s">
        <v>18</v>
      </c>
      <c r="D60" s="57">
        <v>50</v>
      </c>
      <c r="E60" s="57">
        <v>0</v>
      </c>
      <c r="F60" s="57">
        <v>0</v>
      </c>
      <c r="G60" s="57">
        <v>0</v>
      </c>
      <c r="H60" s="57">
        <f t="shared" si="18"/>
        <v>0</v>
      </c>
      <c r="I60" s="53"/>
    </row>
    <row r="61" spans="1:10" s="132" customFormat="1" ht="51" x14ac:dyDescent="0.2">
      <c r="A61" s="54">
        <f t="shared" si="19"/>
        <v>6</v>
      </c>
      <c r="B61" s="55" t="s">
        <v>66</v>
      </c>
      <c r="C61" s="54" t="s">
        <v>18</v>
      </c>
      <c r="D61" s="57">
        <v>8.1</v>
      </c>
      <c r="E61" s="57">
        <v>2</v>
      </c>
      <c r="F61" s="57">
        <v>2.4</v>
      </c>
      <c r="G61" s="57">
        <f t="shared" si="17"/>
        <v>120</v>
      </c>
      <c r="H61" s="57">
        <f t="shared" si="18"/>
        <v>29.629629629629626</v>
      </c>
      <c r="I61" s="53"/>
    </row>
    <row r="62" spans="1:10" s="132" customFormat="1" ht="51" x14ac:dyDescent="0.2">
      <c r="A62" s="54">
        <f t="shared" si="19"/>
        <v>7</v>
      </c>
      <c r="B62" s="55" t="s">
        <v>35</v>
      </c>
      <c r="C62" s="54" t="s">
        <v>18</v>
      </c>
      <c r="D62" s="58">
        <v>100</v>
      </c>
      <c r="E62" s="58">
        <v>100</v>
      </c>
      <c r="F62" s="58">
        <v>100</v>
      </c>
      <c r="G62" s="57">
        <f t="shared" si="17"/>
        <v>100</v>
      </c>
      <c r="H62" s="57">
        <f t="shared" si="18"/>
        <v>100</v>
      </c>
      <c r="I62" s="53"/>
    </row>
    <row r="63" spans="1:10" ht="38.25" customHeight="1" x14ac:dyDescent="0.2">
      <c r="A63" s="142" t="s">
        <v>67</v>
      </c>
      <c r="B63" s="142"/>
      <c r="C63" s="142"/>
      <c r="D63" s="142"/>
      <c r="E63" s="142"/>
      <c r="F63" s="142"/>
      <c r="G63" s="142"/>
      <c r="H63" s="142"/>
      <c r="I63" s="142"/>
      <c r="J63" s="133"/>
    </row>
    <row r="64" spans="1:10" x14ac:dyDescent="0.2">
      <c r="A64" s="143" t="s">
        <v>68</v>
      </c>
      <c r="B64" s="143"/>
      <c r="C64" s="143"/>
      <c r="D64" s="143"/>
      <c r="E64" s="143"/>
      <c r="F64" s="143"/>
      <c r="G64" s="143"/>
      <c r="H64" s="143"/>
      <c r="I64" s="143"/>
      <c r="J64" s="133"/>
    </row>
    <row r="65" spans="1:10" ht="51" x14ac:dyDescent="0.2">
      <c r="A65" s="54">
        <v>1</v>
      </c>
      <c r="B65" s="55" t="s">
        <v>69</v>
      </c>
      <c r="C65" s="54" t="s">
        <v>18</v>
      </c>
      <c r="D65" s="57">
        <v>85.3</v>
      </c>
      <c r="E65" s="58">
        <v>98</v>
      </c>
      <c r="F65" s="57">
        <v>94</v>
      </c>
      <c r="G65" s="57">
        <f t="shared" ref="G65:G66" si="20">F65/E65*100</f>
        <v>95.918367346938766</v>
      </c>
      <c r="H65" s="57">
        <f t="shared" ref="H65:H66" si="21">F65/D65*100</f>
        <v>110.19929660023446</v>
      </c>
      <c r="I65" s="53" t="s">
        <v>70</v>
      </c>
      <c r="J65" s="133"/>
    </row>
    <row r="66" spans="1:10" ht="38.25" x14ac:dyDescent="0.2">
      <c r="A66" s="54">
        <v>2</v>
      </c>
      <c r="B66" s="55" t="s">
        <v>71</v>
      </c>
      <c r="C66" s="54" t="s">
        <v>18</v>
      </c>
      <c r="D66" s="57">
        <v>81.8</v>
      </c>
      <c r="E66" s="58">
        <v>80</v>
      </c>
      <c r="F66" s="57">
        <v>100</v>
      </c>
      <c r="G66" s="57">
        <f t="shared" si="20"/>
        <v>125</v>
      </c>
      <c r="H66" s="57">
        <f t="shared" si="21"/>
        <v>122.24938875305624</v>
      </c>
      <c r="I66" s="53" t="s">
        <v>72</v>
      </c>
      <c r="J66" s="133"/>
    </row>
    <row r="67" spans="1:10" x14ac:dyDescent="0.2">
      <c r="A67" s="143" t="s">
        <v>73</v>
      </c>
      <c r="B67" s="143"/>
      <c r="C67" s="143"/>
      <c r="D67" s="143"/>
      <c r="E67" s="143"/>
      <c r="F67" s="143"/>
      <c r="G67" s="143"/>
      <c r="H67" s="143"/>
      <c r="I67" s="143"/>
      <c r="J67" s="133"/>
    </row>
    <row r="68" spans="1:10" ht="63.75" x14ac:dyDescent="0.2">
      <c r="A68" s="49">
        <v>1</v>
      </c>
      <c r="B68" s="55" t="s">
        <v>74</v>
      </c>
      <c r="C68" s="54" t="s">
        <v>13</v>
      </c>
      <c r="D68" s="63">
        <v>0.97</v>
      </c>
      <c r="E68" s="63">
        <v>0.97</v>
      </c>
      <c r="F68" s="63">
        <v>0.97</v>
      </c>
      <c r="G68" s="57">
        <f t="shared" ref="G68" si="22">F68/E68*100</f>
        <v>100</v>
      </c>
      <c r="H68" s="57">
        <f t="shared" ref="H68:H73" si="23">F68/D68*100</f>
        <v>100</v>
      </c>
      <c r="I68" s="53"/>
    </row>
    <row r="69" spans="1:10" ht="38.25" x14ac:dyDescent="0.2">
      <c r="A69" s="49">
        <f t="shared" ref="A69:A73" si="24">A68+1</f>
        <v>2</v>
      </c>
      <c r="B69" s="55" t="s">
        <v>75</v>
      </c>
      <c r="C69" s="54" t="s">
        <v>18</v>
      </c>
      <c r="D69" s="58">
        <v>97</v>
      </c>
      <c r="E69" s="58">
        <v>97</v>
      </c>
      <c r="F69" s="58">
        <v>98</v>
      </c>
      <c r="G69" s="57">
        <f>F69/E69*100</f>
        <v>101.03092783505154</v>
      </c>
      <c r="H69" s="57">
        <f t="shared" si="23"/>
        <v>101.03092783505154</v>
      </c>
      <c r="I69" s="53" t="s">
        <v>632</v>
      </c>
    </row>
    <row r="70" spans="1:10" ht="25.5" x14ac:dyDescent="0.2">
      <c r="A70" s="49">
        <f t="shared" si="24"/>
        <v>3</v>
      </c>
      <c r="B70" s="55" t="s">
        <v>76</v>
      </c>
      <c r="C70" s="54" t="s">
        <v>13</v>
      </c>
      <c r="D70" s="58">
        <v>159</v>
      </c>
      <c r="E70" s="58">
        <v>206</v>
      </c>
      <c r="F70" s="58">
        <v>154</v>
      </c>
      <c r="G70" s="57">
        <f>E70/F70*100</f>
        <v>133.76623376623377</v>
      </c>
      <c r="H70" s="57">
        <f t="shared" si="23"/>
        <v>96.855345911949684</v>
      </c>
      <c r="I70" s="53" t="s">
        <v>633</v>
      </c>
    </row>
    <row r="71" spans="1:10" ht="51" x14ac:dyDescent="0.2">
      <c r="A71" s="49">
        <f t="shared" si="24"/>
        <v>4</v>
      </c>
      <c r="B71" s="55" t="s">
        <v>77</v>
      </c>
      <c r="C71" s="54" t="s">
        <v>18</v>
      </c>
      <c r="D71" s="58">
        <v>100</v>
      </c>
      <c r="E71" s="58">
        <v>89</v>
      </c>
      <c r="F71" s="58">
        <v>100</v>
      </c>
      <c r="G71" s="64">
        <v>100</v>
      </c>
      <c r="H71" s="57">
        <f t="shared" si="23"/>
        <v>100</v>
      </c>
      <c r="I71" s="53"/>
    </row>
    <row r="72" spans="1:10" ht="76.5" x14ac:dyDescent="0.2">
      <c r="A72" s="49">
        <f t="shared" si="24"/>
        <v>5</v>
      </c>
      <c r="B72" s="55" t="s">
        <v>78</v>
      </c>
      <c r="C72" s="54" t="s">
        <v>13</v>
      </c>
      <c r="D72" s="58">
        <v>55</v>
      </c>
      <c r="E72" s="58">
        <v>58</v>
      </c>
      <c r="F72" s="58">
        <v>58</v>
      </c>
      <c r="G72" s="57">
        <f t="shared" ref="G72:G73" si="25">F72/E72*100</f>
        <v>100</v>
      </c>
      <c r="H72" s="57">
        <f t="shared" si="23"/>
        <v>105.45454545454544</v>
      </c>
      <c r="I72" s="53"/>
    </row>
    <row r="73" spans="1:10" ht="63.75" x14ac:dyDescent="0.2">
      <c r="A73" s="49">
        <f t="shared" si="24"/>
        <v>6</v>
      </c>
      <c r="B73" s="55" t="s">
        <v>79</v>
      </c>
      <c r="C73" s="54" t="s">
        <v>18</v>
      </c>
      <c r="D73" s="57">
        <v>97.5</v>
      </c>
      <c r="E73" s="57">
        <v>93</v>
      </c>
      <c r="F73" s="57">
        <v>97.5</v>
      </c>
      <c r="G73" s="57">
        <f t="shared" si="25"/>
        <v>104.83870967741935</v>
      </c>
      <c r="H73" s="57">
        <f t="shared" si="23"/>
        <v>100</v>
      </c>
      <c r="I73" s="53" t="s">
        <v>634</v>
      </c>
    </row>
    <row r="74" spans="1:10" x14ac:dyDescent="0.2">
      <c r="A74" s="143" t="s">
        <v>80</v>
      </c>
      <c r="B74" s="143"/>
      <c r="C74" s="143"/>
      <c r="D74" s="143"/>
      <c r="E74" s="143"/>
      <c r="F74" s="143"/>
      <c r="G74" s="143"/>
      <c r="H74" s="143"/>
      <c r="I74" s="143"/>
      <c r="J74" s="133"/>
    </row>
    <row r="75" spans="1:10" ht="25.5" x14ac:dyDescent="0.2">
      <c r="A75" s="54">
        <v>1</v>
      </c>
      <c r="B75" s="55" t="s">
        <v>81</v>
      </c>
      <c r="C75" s="54" t="s">
        <v>18</v>
      </c>
      <c r="D75" s="57">
        <v>40</v>
      </c>
      <c r="E75" s="57">
        <v>80</v>
      </c>
      <c r="F75" s="57">
        <v>100</v>
      </c>
      <c r="G75" s="57">
        <f>F75/E75*100</f>
        <v>125</v>
      </c>
      <c r="H75" s="57">
        <f>F75/D75*100</f>
        <v>250</v>
      </c>
      <c r="I75" s="53"/>
      <c r="J75" s="133"/>
    </row>
    <row r="76" spans="1:10" ht="30" customHeight="1" x14ac:dyDescent="0.2">
      <c r="A76" s="142" t="s">
        <v>82</v>
      </c>
      <c r="B76" s="142"/>
      <c r="C76" s="142"/>
      <c r="D76" s="142"/>
      <c r="E76" s="142"/>
      <c r="F76" s="142"/>
      <c r="G76" s="142"/>
      <c r="H76" s="142"/>
      <c r="I76" s="142"/>
      <c r="J76" s="133"/>
    </row>
    <row r="77" spans="1:10" ht="51" x14ac:dyDescent="0.2">
      <c r="A77" s="65">
        <v>1</v>
      </c>
      <c r="B77" s="55" t="s">
        <v>83</v>
      </c>
      <c r="C77" s="54" t="s">
        <v>18</v>
      </c>
      <c r="D77" s="57">
        <v>92.1</v>
      </c>
      <c r="E77" s="57">
        <v>93.5</v>
      </c>
      <c r="F77" s="57">
        <v>92.1</v>
      </c>
      <c r="G77" s="57">
        <f t="shared" ref="G77:G79" si="26">F77/E77*100</f>
        <v>98.502673796791441</v>
      </c>
      <c r="H77" s="57">
        <f t="shared" ref="H77:H79" si="27">F77/D77*100</f>
        <v>100</v>
      </c>
      <c r="I77" s="53" t="s">
        <v>694</v>
      </c>
      <c r="J77" s="133"/>
    </row>
    <row r="78" spans="1:10" ht="89.25" x14ac:dyDescent="0.2">
      <c r="A78" s="65">
        <v>2</v>
      </c>
      <c r="B78" s="55" t="s">
        <v>84</v>
      </c>
      <c r="C78" s="54" t="s">
        <v>18</v>
      </c>
      <c r="D78" s="58">
        <v>24</v>
      </c>
      <c r="E78" s="57">
        <v>24</v>
      </c>
      <c r="F78" s="58">
        <v>24</v>
      </c>
      <c r="G78" s="57">
        <f t="shared" si="26"/>
        <v>100</v>
      </c>
      <c r="H78" s="57">
        <f t="shared" si="27"/>
        <v>100</v>
      </c>
      <c r="I78" s="53"/>
      <c r="J78" s="133"/>
    </row>
    <row r="79" spans="1:10" ht="63.75" x14ac:dyDescent="0.2">
      <c r="A79" s="65">
        <v>3</v>
      </c>
      <c r="B79" s="55" t="s">
        <v>85</v>
      </c>
      <c r="C79" s="54" t="s">
        <v>16</v>
      </c>
      <c r="D79" s="57">
        <v>145</v>
      </c>
      <c r="E79" s="57">
        <v>160</v>
      </c>
      <c r="F79" s="57">
        <v>200</v>
      </c>
      <c r="G79" s="57">
        <f t="shared" si="26"/>
        <v>125</v>
      </c>
      <c r="H79" s="57">
        <f t="shared" si="27"/>
        <v>137.93103448275863</v>
      </c>
      <c r="I79" s="53"/>
      <c r="J79" s="133"/>
    </row>
    <row r="80" spans="1:10" ht="42" customHeight="1" x14ac:dyDescent="0.2">
      <c r="A80" s="142" t="s">
        <v>86</v>
      </c>
      <c r="B80" s="142"/>
      <c r="C80" s="142"/>
      <c r="D80" s="142"/>
      <c r="E80" s="142"/>
      <c r="F80" s="142"/>
      <c r="G80" s="142"/>
      <c r="H80" s="142"/>
      <c r="I80" s="142"/>
      <c r="J80" s="133"/>
    </row>
    <row r="81" spans="1:10" ht="89.25" x14ac:dyDescent="0.2">
      <c r="A81" s="54">
        <v>1</v>
      </c>
      <c r="B81" s="55" t="s">
        <v>87</v>
      </c>
      <c r="C81" s="54" t="s">
        <v>18</v>
      </c>
      <c r="D81" s="57">
        <v>74.900000000000006</v>
      </c>
      <c r="E81" s="57">
        <v>70.900000000000006</v>
      </c>
      <c r="F81" s="57">
        <v>76</v>
      </c>
      <c r="G81" s="57">
        <f>F81/E81*100</f>
        <v>107.19322990126938</v>
      </c>
      <c r="H81" s="57">
        <f>F81/D81*100</f>
        <v>101.46862483311081</v>
      </c>
      <c r="I81" s="66"/>
      <c r="J81" s="133"/>
    </row>
    <row r="82" spans="1:10" ht="30.75" customHeight="1" x14ac:dyDescent="0.2">
      <c r="A82" s="142" t="s">
        <v>88</v>
      </c>
      <c r="B82" s="142"/>
      <c r="C82" s="142"/>
      <c r="D82" s="142"/>
      <c r="E82" s="142"/>
      <c r="F82" s="142"/>
      <c r="G82" s="142"/>
      <c r="H82" s="142"/>
      <c r="I82" s="142"/>
      <c r="J82" s="133"/>
    </row>
    <row r="83" spans="1:10" ht="25.5" x14ac:dyDescent="0.2">
      <c r="A83" s="49">
        <v>1</v>
      </c>
      <c r="B83" s="55" t="s">
        <v>89</v>
      </c>
      <c r="C83" s="54" t="s">
        <v>18</v>
      </c>
      <c r="D83" s="62">
        <v>3188</v>
      </c>
      <c r="E83" s="62">
        <v>3095</v>
      </c>
      <c r="F83" s="62">
        <v>2534</v>
      </c>
      <c r="G83" s="57">
        <f t="shared" ref="G83:G107" si="28">F83/E83*100</f>
        <v>81.873990306946681</v>
      </c>
      <c r="H83" s="57">
        <f t="shared" ref="H83:H107" si="29">F83/D83*100</f>
        <v>79.485570890840648</v>
      </c>
      <c r="I83" s="53" t="s">
        <v>788</v>
      </c>
      <c r="J83" s="133"/>
    </row>
    <row r="84" spans="1:10" ht="25.5" x14ac:dyDescent="0.2">
      <c r="A84" s="49" t="s">
        <v>90</v>
      </c>
      <c r="B84" s="55" t="s">
        <v>91</v>
      </c>
      <c r="C84" s="54" t="s">
        <v>16</v>
      </c>
      <c r="D84" s="56">
        <v>1751</v>
      </c>
      <c r="E84" s="56">
        <v>1875</v>
      </c>
      <c r="F84" s="56">
        <v>1235</v>
      </c>
      <c r="G84" s="57">
        <f t="shared" si="28"/>
        <v>65.86666666666666</v>
      </c>
      <c r="H84" s="57">
        <f t="shared" si="29"/>
        <v>70.531125071387777</v>
      </c>
      <c r="I84" s="53" t="s">
        <v>788</v>
      </c>
      <c r="J84" s="133"/>
    </row>
    <row r="85" spans="1:10" ht="89.25" x14ac:dyDescent="0.2">
      <c r="A85" s="49" t="s">
        <v>92</v>
      </c>
      <c r="B85" s="55" t="s">
        <v>93</v>
      </c>
      <c r="C85" s="54" t="s">
        <v>16</v>
      </c>
      <c r="D85" s="58">
        <v>67</v>
      </c>
      <c r="E85" s="58">
        <v>62</v>
      </c>
      <c r="F85" s="58">
        <v>40</v>
      </c>
      <c r="G85" s="57">
        <f t="shared" si="28"/>
        <v>64.516129032258064</v>
      </c>
      <c r="H85" s="57">
        <f t="shared" si="29"/>
        <v>59.701492537313428</v>
      </c>
      <c r="I85" s="53" t="s">
        <v>788</v>
      </c>
      <c r="J85" s="133"/>
    </row>
    <row r="86" spans="1:10" ht="89.25" x14ac:dyDescent="0.2">
      <c r="A86" s="49" t="s">
        <v>94</v>
      </c>
      <c r="B86" s="55" t="s">
        <v>95</v>
      </c>
      <c r="C86" s="54" t="s">
        <v>16</v>
      </c>
      <c r="D86" s="58">
        <v>2</v>
      </c>
      <c r="E86" s="58">
        <v>2</v>
      </c>
      <c r="F86" s="58">
        <v>2</v>
      </c>
      <c r="G86" s="57">
        <f t="shared" si="28"/>
        <v>100</v>
      </c>
      <c r="H86" s="57">
        <f t="shared" si="29"/>
        <v>100</v>
      </c>
      <c r="I86" s="53"/>
      <c r="J86" s="133"/>
    </row>
    <row r="87" spans="1:10" ht="38.25" x14ac:dyDescent="0.2">
      <c r="A87" s="49" t="s">
        <v>96</v>
      </c>
      <c r="B87" s="55" t="s">
        <v>97</v>
      </c>
      <c r="C87" s="54" t="s">
        <v>13</v>
      </c>
      <c r="D87" s="58">
        <v>38</v>
      </c>
      <c r="E87" s="58">
        <v>41</v>
      </c>
      <c r="F87" s="58">
        <v>39</v>
      </c>
      <c r="G87" s="57">
        <f t="shared" si="28"/>
        <v>95.121951219512198</v>
      </c>
      <c r="H87" s="57">
        <f t="shared" si="29"/>
        <v>102.63157894736842</v>
      </c>
      <c r="I87" s="53" t="s">
        <v>789</v>
      </c>
      <c r="J87" s="133"/>
    </row>
    <row r="88" spans="1:10" ht="51" x14ac:dyDescent="0.2">
      <c r="A88" s="49" t="s">
        <v>98</v>
      </c>
      <c r="B88" s="55" t="s">
        <v>99</v>
      </c>
      <c r="C88" s="54" t="s">
        <v>16</v>
      </c>
      <c r="D88" s="58">
        <v>380</v>
      </c>
      <c r="E88" s="58">
        <v>380</v>
      </c>
      <c r="F88" s="58">
        <v>379</v>
      </c>
      <c r="G88" s="57">
        <f t="shared" si="28"/>
        <v>99.73684210526315</v>
      </c>
      <c r="H88" s="57">
        <f t="shared" si="29"/>
        <v>99.73684210526315</v>
      </c>
      <c r="I88" s="53" t="s">
        <v>788</v>
      </c>
      <c r="J88" s="133"/>
    </row>
    <row r="89" spans="1:10" ht="38.25" x14ac:dyDescent="0.2">
      <c r="A89" s="49" t="s">
        <v>100</v>
      </c>
      <c r="B89" s="55" t="s">
        <v>101</v>
      </c>
      <c r="C89" s="54" t="s">
        <v>13</v>
      </c>
      <c r="D89" s="58">
        <v>1</v>
      </c>
      <c r="E89" s="58">
        <v>1</v>
      </c>
      <c r="F89" s="58">
        <v>0</v>
      </c>
      <c r="G89" s="57">
        <f t="shared" si="28"/>
        <v>0</v>
      </c>
      <c r="H89" s="57">
        <f t="shared" si="29"/>
        <v>0</v>
      </c>
      <c r="I89" s="53" t="s">
        <v>788</v>
      </c>
      <c r="J89" s="133"/>
    </row>
    <row r="90" spans="1:10" ht="38.25" x14ac:dyDescent="0.2">
      <c r="A90" s="49" t="s">
        <v>102</v>
      </c>
      <c r="B90" s="51" t="s">
        <v>103</v>
      </c>
      <c r="C90" s="54" t="s">
        <v>16</v>
      </c>
      <c r="D90" s="56">
        <v>364</v>
      </c>
      <c r="E90" s="56">
        <v>200</v>
      </c>
      <c r="F90" s="56">
        <v>286</v>
      </c>
      <c r="G90" s="57">
        <f t="shared" si="28"/>
        <v>143</v>
      </c>
      <c r="H90" s="57">
        <f t="shared" si="29"/>
        <v>78.571428571428569</v>
      </c>
      <c r="I90" s="53"/>
      <c r="J90" s="133"/>
    </row>
    <row r="91" spans="1:10" ht="38.25" x14ac:dyDescent="0.2">
      <c r="A91" s="49" t="s">
        <v>104</v>
      </c>
      <c r="B91" s="51" t="s">
        <v>105</v>
      </c>
      <c r="C91" s="54" t="s">
        <v>16</v>
      </c>
      <c r="D91" s="56">
        <v>585</v>
      </c>
      <c r="E91" s="56">
        <v>534</v>
      </c>
      <c r="F91" s="56">
        <v>553</v>
      </c>
      <c r="G91" s="57">
        <f t="shared" si="28"/>
        <v>103.55805243445693</v>
      </c>
      <c r="H91" s="57">
        <f t="shared" si="29"/>
        <v>94.529914529914521</v>
      </c>
      <c r="I91" s="53"/>
      <c r="J91" s="133"/>
    </row>
    <row r="92" spans="1:10" ht="38.25" x14ac:dyDescent="0.2">
      <c r="A92" s="49">
        <v>2</v>
      </c>
      <c r="B92" s="51" t="s">
        <v>106</v>
      </c>
      <c r="C92" s="54" t="s">
        <v>16</v>
      </c>
      <c r="D92" s="58">
        <v>18</v>
      </c>
      <c r="E92" s="58">
        <v>20</v>
      </c>
      <c r="F92" s="58">
        <v>22</v>
      </c>
      <c r="G92" s="57">
        <f t="shared" si="28"/>
        <v>110.00000000000001</v>
      </c>
      <c r="H92" s="57">
        <f t="shared" si="29"/>
        <v>122.22222222222223</v>
      </c>
      <c r="I92" s="53"/>
      <c r="J92" s="133"/>
    </row>
    <row r="93" spans="1:10" ht="89.25" x14ac:dyDescent="0.2">
      <c r="A93" s="49">
        <v>3</v>
      </c>
      <c r="B93" s="51" t="s">
        <v>107</v>
      </c>
      <c r="C93" s="54" t="s">
        <v>16</v>
      </c>
      <c r="D93" s="58">
        <v>17</v>
      </c>
      <c r="E93" s="58">
        <v>18</v>
      </c>
      <c r="F93" s="58">
        <v>18</v>
      </c>
      <c r="G93" s="57">
        <f t="shared" si="28"/>
        <v>100</v>
      </c>
      <c r="H93" s="57">
        <f t="shared" si="29"/>
        <v>105.88235294117648</v>
      </c>
      <c r="I93" s="53"/>
      <c r="J93" s="133"/>
    </row>
    <row r="94" spans="1:10" ht="51" x14ac:dyDescent="0.2">
      <c r="A94" s="49">
        <v>4</v>
      </c>
      <c r="B94" s="51" t="s">
        <v>108</v>
      </c>
      <c r="C94" s="54" t="s">
        <v>16</v>
      </c>
      <c r="D94" s="58">
        <v>199</v>
      </c>
      <c r="E94" s="58">
        <v>237</v>
      </c>
      <c r="F94" s="58">
        <v>193</v>
      </c>
      <c r="G94" s="57">
        <f t="shared" si="28"/>
        <v>81.434599156118153</v>
      </c>
      <c r="H94" s="57">
        <f t="shared" si="29"/>
        <v>96.984924623115575</v>
      </c>
      <c r="I94" s="53" t="s">
        <v>788</v>
      </c>
      <c r="J94" s="133"/>
    </row>
    <row r="95" spans="1:10" ht="140.25" x14ac:dyDescent="0.2">
      <c r="A95" s="49">
        <v>5</v>
      </c>
      <c r="B95" s="51" t="s">
        <v>109</v>
      </c>
      <c r="C95" s="54" t="s">
        <v>16</v>
      </c>
      <c r="D95" s="58">
        <v>37</v>
      </c>
      <c r="E95" s="58">
        <v>39</v>
      </c>
      <c r="F95" s="58">
        <v>38</v>
      </c>
      <c r="G95" s="57">
        <f t="shared" si="28"/>
        <v>97.435897435897431</v>
      </c>
      <c r="H95" s="57">
        <f t="shared" si="29"/>
        <v>102.70270270270269</v>
      </c>
      <c r="I95" s="53" t="s">
        <v>788</v>
      </c>
      <c r="J95" s="133"/>
    </row>
    <row r="96" spans="1:10" ht="89.25" x14ac:dyDescent="0.2">
      <c r="A96" s="49">
        <v>6</v>
      </c>
      <c r="B96" s="51" t="s">
        <v>110</v>
      </c>
      <c r="C96" s="54" t="s">
        <v>16</v>
      </c>
      <c r="D96" s="58">
        <v>383</v>
      </c>
      <c r="E96" s="58">
        <v>350</v>
      </c>
      <c r="F96" s="58">
        <v>360</v>
      </c>
      <c r="G96" s="57">
        <f t="shared" si="28"/>
        <v>102.85714285714285</v>
      </c>
      <c r="H96" s="67">
        <f t="shared" si="29"/>
        <v>93.994778067885122</v>
      </c>
      <c r="I96" s="53"/>
      <c r="J96" s="133"/>
    </row>
    <row r="97" spans="1:10" ht="102" x14ac:dyDescent="0.2">
      <c r="A97" s="49">
        <v>7</v>
      </c>
      <c r="B97" s="51" t="s">
        <v>111</v>
      </c>
      <c r="C97" s="54" t="s">
        <v>16</v>
      </c>
      <c r="D97" s="58">
        <v>457</v>
      </c>
      <c r="E97" s="58">
        <v>484</v>
      </c>
      <c r="F97" s="58">
        <v>456</v>
      </c>
      <c r="G97" s="57">
        <f t="shared" si="28"/>
        <v>94.214876033057848</v>
      </c>
      <c r="H97" s="57">
        <f t="shared" si="29"/>
        <v>99.781181619256017</v>
      </c>
      <c r="I97" s="53"/>
      <c r="J97" s="133"/>
    </row>
    <row r="98" spans="1:10" ht="25.5" x14ac:dyDescent="0.2">
      <c r="A98" s="49">
        <v>8</v>
      </c>
      <c r="B98" s="51" t="s">
        <v>112</v>
      </c>
      <c r="C98" s="54" t="s">
        <v>13</v>
      </c>
      <c r="D98" s="58">
        <v>11</v>
      </c>
      <c r="E98" s="58">
        <v>11</v>
      </c>
      <c r="F98" s="58">
        <v>10</v>
      </c>
      <c r="G98" s="57">
        <f t="shared" si="28"/>
        <v>90.909090909090907</v>
      </c>
      <c r="H98" s="57">
        <f t="shared" si="29"/>
        <v>90.909090909090907</v>
      </c>
      <c r="I98" s="53" t="s">
        <v>788</v>
      </c>
      <c r="J98" s="133"/>
    </row>
    <row r="99" spans="1:10" ht="38.25" x14ac:dyDescent="0.2">
      <c r="A99" s="52" t="s">
        <v>671</v>
      </c>
      <c r="B99" s="51" t="s">
        <v>113</v>
      </c>
      <c r="C99" s="54" t="s">
        <v>16</v>
      </c>
      <c r="D99" s="56">
        <v>3370</v>
      </c>
      <c r="E99" s="56">
        <v>2887</v>
      </c>
      <c r="F99" s="56">
        <v>3381</v>
      </c>
      <c r="G99" s="57">
        <f t="shared" si="28"/>
        <v>117.1111880845168</v>
      </c>
      <c r="H99" s="57">
        <f t="shared" si="29"/>
        <v>100.32640949554896</v>
      </c>
      <c r="I99" s="53"/>
      <c r="J99" s="133"/>
    </row>
    <row r="100" spans="1:10" ht="114.75" x14ac:dyDescent="0.2">
      <c r="A100" s="49">
        <f>A98+1</f>
        <v>9</v>
      </c>
      <c r="B100" s="51" t="s">
        <v>114</v>
      </c>
      <c r="C100" s="54" t="s">
        <v>16</v>
      </c>
      <c r="D100" s="58">
        <v>0</v>
      </c>
      <c r="E100" s="58">
        <v>2</v>
      </c>
      <c r="F100" s="58">
        <v>0</v>
      </c>
      <c r="G100" s="57">
        <f t="shared" si="28"/>
        <v>0</v>
      </c>
      <c r="H100" s="57" t="e">
        <f t="shared" si="29"/>
        <v>#DIV/0!</v>
      </c>
      <c r="I100" s="53" t="s">
        <v>788</v>
      </c>
      <c r="J100" s="133"/>
    </row>
    <row r="101" spans="1:10" ht="38.25" x14ac:dyDescent="0.2">
      <c r="A101" s="49">
        <f>A100+1</f>
        <v>10</v>
      </c>
      <c r="B101" s="51" t="s">
        <v>672</v>
      </c>
      <c r="C101" s="54" t="s">
        <v>16</v>
      </c>
      <c r="D101" s="56">
        <v>64083</v>
      </c>
      <c r="E101" s="56">
        <v>50000</v>
      </c>
      <c r="F101" s="56">
        <v>56436</v>
      </c>
      <c r="G101" s="57">
        <f t="shared" si="28"/>
        <v>112.872</v>
      </c>
      <c r="H101" s="57">
        <f t="shared" si="29"/>
        <v>88.067038060015918</v>
      </c>
      <c r="I101" s="53"/>
      <c r="J101" s="133"/>
    </row>
    <row r="102" spans="1:10" ht="51" x14ac:dyDescent="0.2">
      <c r="A102" s="49">
        <v>11</v>
      </c>
      <c r="B102" s="51" t="s">
        <v>673</v>
      </c>
      <c r="C102" s="54" t="s">
        <v>16</v>
      </c>
      <c r="D102" s="56">
        <v>39762</v>
      </c>
      <c r="E102" s="56">
        <v>5000</v>
      </c>
      <c r="F102" s="56">
        <v>49713</v>
      </c>
      <c r="G102" s="57">
        <f>F102/E102*100</f>
        <v>994.2600000000001</v>
      </c>
      <c r="H102" s="57">
        <f>F102/D102*100</f>
        <v>125.02640712237816</v>
      </c>
      <c r="I102" s="53"/>
      <c r="J102" s="133"/>
    </row>
    <row r="103" spans="1:10" ht="51" x14ac:dyDescent="0.2">
      <c r="A103" s="49">
        <v>12</v>
      </c>
      <c r="B103" s="55" t="s">
        <v>115</v>
      </c>
      <c r="C103" s="54" t="s">
        <v>16</v>
      </c>
      <c r="D103" s="56">
        <v>24708</v>
      </c>
      <c r="E103" s="56">
        <v>30000</v>
      </c>
      <c r="F103" s="56">
        <v>29656</v>
      </c>
      <c r="G103" s="57">
        <f t="shared" si="28"/>
        <v>98.853333333333339</v>
      </c>
      <c r="H103" s="57">
        <f t="shared" si="29"/>
        <v>120.0259025416869</v>
      </c>
      <c r="I103" s="53" t="s">
        <v>788</v>
      </c>
      <c r="J103" s="133"/>
    </row>
    <row r="104" spans="1:10" ht="38.25" x14ac:dyDescent="0.2">
      <c r="A104" s="49">
        <f t="shared" ref="A104:A107" si="30">A103+1</f>
        <v>13</v>
      </c>
      <c r="B104" s="55" t="s">
        <v>116</v>
      </c>
      <c r="C104" s="54" t="s">
        <v>16</v>
      </c>
      <c r="D104" s="56">
        <v>22157</v>
      </c>
      <c r="E104" s="56">
        <v>10300</v>
      </c>
      <c r="F104" s="56">
        <v>14515</v>
      </c>
      <c r="G104" s="57">
        <f t="shared" si="28"/>
        <v>140.92233009708738</v>
      </c>
      <c r="H104" s="57">
        <f t="shared" si="29"/>
        <v>65.509771178408627</v>
      </c>
      <c r="I104" s="53"/>
      <c r="J104" s="133"/>
    </row>
    <row r="105" spans="1:10" ht="51" x14ac:dyDescent="0.2">
      <c r="A105" s="49">
        <f t="shared" si="30"/>
        <v>14</v>
      </c>
      <c r="B105" s="55" t="s">
        <v>117</v>
      </c>
      <c r="C105" s="54" t="s">
        <v>16</v>
      </c>
      <c r="D105" s="56">
        <v>2104</v>
      </c>
      <c r="E105" s="56">
        <v>2060</v>
      </c>
      <c r="F105" s="56">
        <v>2098</v>
      </c>
      <c r="G105" s="57">
        <f t="shared" si="28"/>
        <v>101.84466019417475</v>
      </c>
      <c r="H105" s="57">
        <f t="shared" si="29"/>
        <v>99.714828897338407</v>
      </c>
      <c r="I105" s="53"/>
      <c r="J105" s="133"/>
    </row>
    <row r="106" spans="1:10" ht="38.25" x14ac:dyDescent="0.2">
      <c r="A106" s="49">
        <f t="shared" si="30"/>
        <v>15</v>
      </c>
      <c r="B106" s="55" t="s">
        <v>118</v>
      </c>
      <c r="C106" s="54" t="s">
        <v>16</v>
      </c>
      <c r="D106" s="56">
        <v>4632</v>
      </c>
      <c r="E106" s="56">
        <v>6000</v>
      </c>
      <c r="F106" s="56">
        <v>4387</v>
      </c>
      <c r="G106" s="57">
        <f t="shared" si="28"/>
        <v>73.11666666666666</v>
      </c>
      <c r="H106" s="57">
        <f t="shared" si="29"/>
        <v>94.710708117443858</v>
      </c>
      <c r="I106" s="53" t="s">
        <v>788</v>
      </c>
      <c r="J106" s="133"/>
    </row>
    <row r="107" spans="1:10" ht="51" x14ac:dyDescent="0.2">
      <c r="A107" s="49">
        <f t="shared" si="30"/>
        <v>16</v>
      </c>
      <c r="B107" s="55" t="s">
        <v>119</v>
      </c>
      <c r="C107" s="54" t="s">
        <v>16</v>
      </c>
      <c r="D107" s="56">
        <v>33777</v>
      </c>
      <c r="E107" s="56">
        <v>42000</v>
      </c>
      <c r="F107" s="56">
        <v>37105</v>
      </c>
      <c r="G107" s="57">
        <f t="shared" si="28"/>
        <v>88.345238095238102</v>
      </c>
      <c r="H107" s="57">
        <f t="shared" si="29"/>
        <v>109.85285845397756</v>
      </c>
      <c r="I107" s="53" t="s">
        <v>788</v>
      </c>
      <c r="J107" s="133"/>
    </row>
    <row r="108" spans="1:10" x14ac:dyDescent="0.2">
      <c r="A108" s="142" t="s">
        <v>120</v>
      </c>
      <c r="B108" s="142"/>
      <c r="C108" s="142"/>
      <c r="D108" s="142"/>
      <c r="E108" s="142"/>
      <c r="F108" s="142"/>
      <c r="G108" s="142"/>
      <c r="H108" s="142"/>
      <c r="I108" s="142"/>
      <c r="J108" s="133"/>
    </row>
    <row r="109" spans="1:10" ht="51" x14ac:dyDescent="0.2">
      <c r="A109" s="54">
        <v>1</v>
      </c>
      <c r="B109" s="55" t="s">
        <v>121</v>
      </c>
      <c r="C109" s="54" t="s">
        <v>122</v>
      </c>
      <c r="D109" s="57">
        <v>97.3</v>
      </c>
      <c r="E109" s="57">
        <v>98</v>
      </c>
      <c r="F109" s="57">
        <v>86.7</v>
      </c>
      <c r="G109" s="57">
        <f>E109/F109*100</f>
        <v>113.03344867358709</v>
      </c>
      <c r="H109" s="57">
        <f t="shared" ref="H109:H114" si="31">D109/F109*100</f>
        <v>112.22606689734718</v>
      </c>
      <c r="I109" s="53" t="s">
        <v>648</v>
      </c>
      <c r="J109" s="133"/>
    </row>
    <row r="110" spans="1:10" ht="51" x14ac:dyDescent="0.2">
      <c r="A110" s="54">
        <v>2</v>
      </c>
      <c r="B110" s="55" t="s">
        <v>123</v>
      </c>
      <c r="C110" s="54" t="s">
        <v>122</v>
      </c>
      <c r="D110" s="57">
        <v>99.7</v>
      </c>
      <c r="E110" s="57">
        <v>96</v>
      </c>
      <c r="F110" s="57">
        <v>86.5</v>
      </c>
      <c r="G110" s="57">
        <f>E110/F110*100</f>
        <v>110.98265895953756</v>
      </c>
      <c r="H110" s="57">
        <f t="shared" si="31"/>
        <v>115.26011560693641</v>
      </c>
      <c r="I110" s="53" t="s">
        <v>648</v>
      </c>
      <c r="J110" s="133"/>
    </row>
    <row r="111" spans="1:10" ht="51" x14ac:dyDescent="0.2">
      <c r="A111" s="54">
        <v>3</v>
      </c>
      <c r="B111" s="55" t="s">
        <v>124</v>
      </c>
      <c r="C111" s="54" t="s">
        <v>122</v>
      </c>
      <c r="D111" s="57">
        <v>134</v>
      </c>
      <c r="E111" s="57">
        <v>97</v>
      </c>
      <c r="F111" s="57">
        <v>77.900000000000006</v>
      </c>
      <c r="G111" s="57">
        <f t="shared" ref="G111:G114" si="32">E111/F111*100</f>
        <v>124.5186136071887</v>
      </c>
      <c r="H111" s="57">
        <f t="shared" si="31"/>
        <v>172.01540436456995</v>
      </c>
      <c r="I111" s="53" t="s">
        <v>648</v>
      </c>
      <c r="J111" s="133"/>
    </row>
    <row r="112" spans="1:10" ht="63.75" x14ac:dyDescent="0.2">
      <c r="A112" s="54">
        <v>4</v>
      </c>
      <c r="B112" s="55" t="s">
        <v>125</v>
      </c>
      <c r="C112" s="54" t="s">
        <v>122</v>
      </c>
      <c r="D112" s="57">
        <v>81.2</v>
      </c>
      <c r="E112" s="57">
        <v>99</v>
      </c>
      <c r="F112" s="57">
        <v>81.3</v>
      </c>
      <c r="G112" s="57">
        <f t="shared" si="32"/>
        <v>121.77121771217712</v>
      </c>
      <c r="H112" s="57">
        <f t="shared" si="31"/>
        <v>99.876998769987708</v>
      </c>
      <c r="I112" s="53" t="s">
        <v>648</v>
      </c>
      <c r="J112" s="133"/>
    </row>
    <row r="113" spans="1:10" ht="51" x14ac:dyDescent="0.2">
      <c r="A113" s="54">
        <v>5</v>
      </c>
      <c r="B113" s="55" t="s">
        <v>126</v>
      </c>
      <c r="C113" s="54" t="s">
        <v>122</v>
      </c>
      <c r="D113" s="57">
        <v>81.099999999999994</v>
      </c>
      <c r="E113" s="57">
        <v>95</v>
      </c>
      <c r="F113" s="57">
        <v>70.8</v>
      </c>
      <c r="G113" s="57">
        <f t="shared" si="32"/>
        <v>134.18079096045199</v>
      </c>
      <c r="H113" s="57">
        <f t="shared" si="31"/>
        <v>114.54802259887005</v>
      </c>
      <c r="I113" s="53" t="s">
        <v>648</v>
      </c>
      <c r="J113" s="133"/>
    </row>
    <row r="114" spans="1:10" ht="51" x14ac:dyDescent="0.2">
      <c r="A114" s="54">
        <v>6</v>
      </c>
      <c r="B114" s="55" t="s">
        <v>127</v>
      </c>
      <c r="C114" s="54" t="s">
        <v>122</v>
      </c>
      <c r="D114" s="57">
        <v>95.5</v>
      </c>
      <c r="E114" s="57">
        <v>97</v>
      </c>
      <c r="F114" s="57">
        <v>100.3</v>
      </c>
      <c r="G114" s="57">
        <f t="shared" si="32"/>
        <v>96.709870388833508</v>
      </c>
      <c r="H114" s="57">
        <f t="shared" si="31"/>
        <v>95.214356929212357</v>
      </c>
      <c r="I114" s="53" t="s">
        <v>648</v>
      </c>
      <c r="J114" s="133"/>
    </row>
    <row r="115" spans="1:10" ht="30.75" customHeight="1" x14ac:dyDescent="0.2">
      <c r="A115" s="142" t="s">
        <v>128</v>
      </c>
      <c r="B115" s="142"/>
      <c r="C115" s="142"/>
      <c r="D115" s="142"/>
      <c r="E115" s="142"/>
      <c r="F115" s="142"/>
      <c r="G115" s="142"/>
      <c r="H115" s="142"/>
      <c r="I115" s="142"/>
      <c r="J115" s="133"/>
    </row>
    <row r="116" spans="1:10" ht="38.25" x14ac:dyDescent="0.2">
      <c r="A116" s="49">
        <v>1</v>
      </c>
      <c r="B116" s="51" t="s">
        <v>129</v>
      </c>
      <c r="C116" s="54" t="s">
        <v>13</v>
      </c>
      <c r="D116" s="58">
        <v>12</v>
      </c>
      <c r="E116" s="58">
        <v>12</v>
      </c>
      <c r="F116" s="58">
        <v>12</v>
      </c>
      <c r="G116" s="57">
        <f t="shared" ref="G116:G128" si="33">F116/E116*100</f>
        <v>100</v>
      </c>
      <c r="H116" s="57">
        <f t="shared" ref="H116:H120" si="34">F116/D116*100</f>
        <v>100</v>
      </c>
      <c r="I116" s="53"/>
      <c r="J116" s="133"/>
    </row>
    <row r="117" spans="1:10" ht="38.25" x14ac:dyDescent="0.2">
      <c r="A117" s="49">
        <v>2</v>
      </c>
      <c r="B117" s="51" t="s">
        <v>130</v>
      </c>
      <c r="C117" s="54" t="s">
        <v>13</v>
      </c>
      <c r="D117" s="56">
        <v>779000</v>
      </c>
      <c r="E117" s="56">
        <v>733292</v>
      </c>
      <c r="F117" s="56">
        <v>847564</v>
      </c>
      <c r="G117" s="57">
        <f t="shared" si="33"/>
        <v>115.58342379297741</v>
      </c>
      <c r="H117" s="57">
        <f t="shared" si="34"/>
        <v>108.801540436457</v>
      </c>
      <c r="I117" s="53" t="s">
        <v>131</v>
      </c>
      <c r="J117" s="133"/>
    </row>
    <row r="118" spans="1:10" ht="38.25" x14ac:dyDescent="0.2">
      <c r="A118" s="49">
        <v>3</v>
      </c>
      <c r="B118" s="51" t="s">
        <v>132</v>
      </c>
      <c r="C118" s="54" t="s">
        <v>18</v>
      </c>
      <c r="D118" s="58">
        <v>100</v>
      </c>
      <c r="E118" s="58">
        <v>100</v>
      </c>
      <c r="F118" s="58">
        <v>100</v>
      </c>
      <c r="G118" s="57">
        <f t="shared" si="33"/>
        <v>100</v>
      </c>
      <c r="H118" s="57">
        <f t="shared" si="34"/>
        <v>100</v>
      </c>
      <c r="I118" s="53"/>
      <c r="J118" s="133"/>
    </row>
    <row r="119" spans="1:10" ht="38.25" x14ac:dyDescent="0.2">
      <c r="A119" s="49">
        <v>4</v>
      </c>
      <c r="B119" s="51" t="s">
        <v>133</v>
      </c>
      <c r="C119" s="54" t="s">
        <v>13</v>
      </c>
      <c r="D119" s="58">
        <v>43</v>
      </c>
      <c r="E119" s="58">
        <v>43</v>
      </c>
      <c r="F119" s="58">
        <v>43</v>
      </c>
      <c r="G119" s="57">
        <f t="shared" si="33"/>
        <v>100</v>
      </c>
      <c r="H119" s="57">
        <f t="shared" si="34"/>
        <v>100</v>
      </c>
      <c r="I119" s="53"/>
      <c r="J119" s="133"/>
    </row>
    <row r="120" spans="1:10" ht="38.25" x14ac:dyDescent="0.2">
      <c r="A120" s="49">
        <v>5</v>
      </c>
      <c r="B120" s="51" t="s">
        <v>134</v>
      </c>
      <c r="C120" s="54" t="s">
        <v>18</v>
      </c>
      <c r="D120" s="58">
        <v>100</v>
      </c>
      <c r="E120" s="58">
        <v>100</v>
      </c>
      <c r="F120" s="58">
        <v>100</v>
      </c>
      <c r="G120" s="57">
        <f t="shared" si="33"/>
        <v>100</v>
      </c>
      <c r="H120" s="57">
        <f t="shared" si="34"/>
        <v>100</v>
      </c>
      <c r="I120" s="53"/>
      <c r="J120" s="133"/>
    </row>
    <row r="121" spans="1:10" ht="51" x14ac:dyDescent="0.2">
      <c r="A121" s="49">
        <v>6</v>
      </c>
      <c r="B121" s="51" t="s">
        <v>135</v>
      </c>
      <c r="C121" s="54" t="s">
        <v>18</v>
      </c>
      <c r="D121" s="57">
        <v>66.7</v>
      </c>
      <c r="E121" s="57">
        <v>66.7</v>
      </c>
      <c r="F121" s="57">
        <v>66.7</v>
      </c>
      <c r="G121" s="57">
        <f t="shared" si="33"/>
        <v>100</v>
      </c>
      <c r="H121" s="57">
        <v>100</v>
      </c>
      <c r="I121" s="53"/>
      <c r="J121" s="133"/>
    </row>
    <row r="122" spans="1:10" ht="63.75" x14ac:dyDescent="0.2">
      <c r="A122" s="68">
        <v>7</v>
      </c>
      <c r="B122" s="51" t="s">
        <v>136</v>
      </c>
      <c r="C122" s="54" t="s">
        <v>18</v>
      </c>
      <c r="D122" s="58">
        <v>97</v>
      </c>
      <c r="E122" s="58">
        <v>100</v>
      </c>
      <c r="F122" s="57">
        <v>98.4</v>
      </c>
      <c r="G122" s="57">
        <f t="shared" si="33"/>
        <v>98.4</v>
      </c>
      <c r="H122" s="57">
        <f t="shared" ref="H122:H124" si="35">F122/D122*100</f>
        <v>101.44329896907216</v>
      </c>
      <c r="I122" s="69" t="s">
        <v>137</v>
      </c>
      <c r="J122" s="133"/>
    </row>
    <row r="123" spans="1:10" ht="51" x14ac:dyDescent="0.2">
      <c r="A123" s="68">
        <v>8</v>
      </c>
      <c r="B123" s="51" t="s">
        <v>138</v>
      </c>
      <c r="C123" s="54" t="s">
        <v>18</v>
      </c>
      <c r="D123" s="58">
        <v>100</v>
      </c>
      <c r="E123" s="58">
        <v>100</v>
      </c>
      <c r="F123" s="58">
        <v>100</v>
      </c>
      <c r="G123" s="57">
        <f t="shared" si="33"/>
        <v>100</v>
      </c>
      <c r="H123" s="57">
        <f t="shared" si="35"/>
        <v>100</v>
      </c>
      <c r="I123" s="69"/>
      <c r="J123" s="133"/>
    </row>
    <row r="124" spans="1:10" ht="51" x14ac:dyDescent="0.2">
      <c r="A124" s="68">
        <v>9</v>
      </c>
      <c r="B124" s="51" t="s">
        <v>139</v>
      </c>
      <c r="C124" s="54" t="s">
        <v>18</v>
      </c>
      <c r="D124" s="58">
        <v>100</v>
      </c>
      <c r="E124" s="58">
        <v>100</v>
      </c>
      <c r="F124" s="58">
        <v>100</v>
      </c>
      <c r="G124" s="57">
        <f t="shared" si="33"/>
        <v>100</v>
      </c>
      <c r="H124" s="57">
        <f t="shared" si="35"/>
        <v>100</v>
      </c>
      <c r="I124" s="69"/>
      <c r="J124" s="133"/>
    </row>
    <row r="125" spans="1:10" ht="89.25" x14ac:dyDescent="0.2">
      <c r="A125" s="68">
        <v>10</v>
      </c>
      <c r="B125" s="51" t="s">
        <v>140</v>
      </c>
      <c r="C125" s="54" t="s">
        <v>18</v>
      </c>
      <c r="D125" s="58">
        <v>0</v>
      </c>
      <c r="E125" s="58">
        <v>0</v>
      </c>
      <c r="F125" s="58">
        <v>0</v>
      </c>
      <c r="G125" s="57">
        <v>100</v>
      </c>
      <c r="H125" s="57">
        <v>100</v>
      </c>
      <c r="I125" s="53"/>
      <c r="J125" s="133"/>
    </row>
    <row r="126" spans="1:10" ht="63.75" x14ac:dyDescent="0.2">
      <c r="A126" s="68">
        <v>11</v>
      </c>
      <c r="B126" s="51" t="s">
        <v>141</v>
      </c>
      <c r="C126" s="54" t="s">
        <v>18</v>
      </c>
      <c r="D126" s="58">
        <v>100</v>
      </c>
      <c r="E126" s="58">
        <v>100</v>
      </c>
      <c r="F126" s="58">
        <v>100</v>
      </c>
      <c r="G126" s="57">
        <f t="shared" si="33"/>
        <v>100</v>
      </c>
      <c r="H126" s="57">
        <f t="shared" ref="H126:H128" si="36">F126/D126*100</f>
        <v>100</v>
      </c>
      <c r="I126" s="53"/>
      <c r="J126" s="133"/>
    </row>
    <row r="127" spans="1:10" ht="63.75" x14ac:dyDescent="0.2">
      <c r="A127" s="70">
        <v>12</v>
      </c>
      <c r="B127" s="51" t="s">
        <v>142</v>
      </c>
      <c r="C127" s="54" t="s">
        <v>13</v>
      </c>
      <c r="D127" s="58">
        <v>7</v>
      </c>
      <c r="E127" s="58">
        <v>0</v>
      </c>
      <c r="F127" s="58">
        <v>10</v>
      </c>
      <c r="G127" s="57" t="s">
        <v>637</v>
      </c>
      <c r="H127" s="71">
        <f t="shared" si="36"/>
        <v>142.85714285714286</v>
      </c>
      <c r="I127" s="72"/>
      <c r="J127" s="133"/>
    </row>
    <row r="128" spans="1:10" ht="38.25" x14ac:dyDescent="0.2">
      <c r="A128" s="70">
        <v>13</v>
      </c>
      <c r="B128" s="51" t="s">
        <v>143</v>
      </c>
      <c r="C128" s="54" t="s">
        <v>18</v>
      </c>
      <c r="D128" s="58">
        <v>100</v>
      </c>
      <c r="E128" s="58">
        <v>100</v>
      </c>
      <c r="F128" s="58">
        <v>100</v>
      </c>
      <c r="G128" s="57">
        <f t="shared" si="33"/>
        <v>100</v>
      </c>
      <c r="H128" s="71">
        <f t="shared" si="36"/>
        <v>100</v>
      </c>
      <c r="I128" s="72"/>
      <c r="J128" s="133"/>
    </row>
    <row r="129" spans="1:11" ht="30.75" customHeight="1" x14ac:dyDescent="0.2">
      <c r="A129" s="142" t="s">
        <v>144</v>
      </c>
      <c r="B129" s="142"/>
      <c r="C129" s="142"/>
      <c r="D129" s="142"/>
      <c r="E129" s="142"/>
      <c r="F129" s="142"/>
      <c r="G129" s="142"/>
      <c r="H129" s="142"/>
      <c r="I129" s="142"/>
      <c r="J129" s="133"/>
    </row>
    <row r="130" spans="1:11" ht="102" x14ac:dyDescent="0.2">
      <c r="A130" s="54">
        <v>1</v>
      </c>
      <c r="B130" s="55" t="s">
        <v>145</v>
      </c>
      <c r="C130" s="54" t="s">
        <v>18</v>
      </c>
      <c r="D130" s="57">
        <v>15.8</v>
      </c>
      <c r="E130" s="58">
        <v>9</v>
      </c>
      <c r="F130" s="57">
        <v>15.5</v>
      </c>
      <c r="G130" s="57">
        <f t="shared" ref="G130:H131" si="37">F130/E130*100</f>
        <v>172.22222222222223</v>
      </c>
      <c r="H130" s="71">
        <f t="shared" ref="H130:H134" si="38">F130/D130*100</f>
        <v>98.101265822784811</v>
      </c>
      <c r="I130" s="150" t="s">
        <v>790</v>
      </c>
      <c r="J130" s="133"/>
    </row>
    <row r="131" spans="1:11" ht="153" x14ac:dyDescent="0.2">
      <c r="A131" s="54">
        <v>2</v>
      </c>
      <c r="B131" s="55" t="s">
        <v>146</v>
      </c>
      <c r="C131" s="54" t="s">
        <v>18</v>
      </c>
      <c r="D131" s="57">
        <v>26.4</v>
      </c>
      <c r="E131" s="58">
        <v>12</v>
      </c>
      <c r="F131" s="57">
        <v>22.89</v>
      </c>
      <c r="G131" s="57">
        <f t="shared" si="37"/>
        <v>190.75</v>
      </c>
      <c r="H131" s="57">
        <f t="shared" si="37"/>
        <v>833.33333333333337</v>
      </c>
      <c r="I131" s="150"/>
      <c r="J131" s="133"/>
    </row>
    <row r="132" spans="1:11" ht="178.5" x14ac:dyDescent="0.2">
      <c r="A132" s="54">
        <v>3</v>
      </c>
      <c r="B132" s="55" t="s">
        <v>147</v>
      </c>
      <c r="C132" s="54" t="s">
        <v>13</v>
      </c>
      <c r="D132" s="57">
        <v>121</v>
      </c>
      <c r="E132" s="57" t="s">
        <v>636</v>
      </c>
      <c r="F132" s="57">
        <v>125</v>
      </c>
      <c r="G132" s="57">
        <f>F132/65*100</f>
        <v>192.30769230769232</v>
      </c>
      <c r="H132" s="57">
        <f t="shared" ref="H132" si="39">G132/F132*100</f>
        <v>153.84615384615387</v>
      </c>
      <c r="I132" s="53" t="s">
        <v>791</v>
      </c>
      <c r="J132" s="133"/>
    </row>
    <row r="133" spans="1:11" s="135" customFormat="1" ht="89.25" x14ac:dyDescent="0.2">
      <c r="A133" s="54">
        <v>4</v>
      </c>
      <c r="B133" s="55" t="s">
        <v>638</v>
      </c>
      <c r="C133" s="54" t="s">
        <v>18</v>
      </c>
      <c r="D133" s="57" t="s">
        <v>637</v>
      </c>
      <c r="E133" s="58">
        <v>40</v>
      </c>
      <c r="F133" s="57">
        <v>37.6</v>
      </c>
      <c r="G133" s="57">
        <f t="shared" ref="G133" si="40">F133/E133*100</f>
        <v>94</v>
      </c>
      <c r="H133" s="71" t="s">
        <v>639</v>
      </c>
      <c r="I133" s="53" t="s">
        <v>640</v>
      </c>
      <c r="J133" s="134"/>
    </row>
    <row r="134" spans="1:11" ht="89.25" x14ac:dyDescent="0.2">
      <c r="A134" s="49">
        <v>5</v>
      </c>
      <c r="B134" s="55" t="s">
        <v>148</v>
      </c>
      <c r="C134" s="54" t="s">
        <v>18</v>
      </c>
      <c r="D134" s="57">
        <v>96.6</v>
      </c>
      <c r="E134" s="58">
        <v>88</v>
      </c>
      <c r="F134" s="57">
        <v>98.1</v>
      </c>
      <c r="G134" s="57">
        <f t="shared" ref="G134" si="41">F134/E134*100</f>
        <v>111.47727272727272</v>
      </c>
      <c r="H134" s="71">
        <f t="shared" si="38"/>
        <v>101.55279503105589</v>
      </c>
      <c r="I134" s="53" t="s">
        <v>149</v>
      </c>
      <c r="J134" s="133"/>
    </row>
    <row r="135" spans="1:11" s="137" customFormat="1" ht="35.25" customHeight="1" x14ac:dyDescent="0.2">
      <c r="A135" s="142" t="s">
        <v>150</v>
      </c>
      <c r="B135" s="142"/>
      <c r="C135" s="142"/>
      <c r="D135" s="142"/>
      <c r="E135" s="142"/>
      <c r="F135" s="142"/>
      <c r="G135" s="142"/>
      <c r="H135" s="142"/>
      <c r="I135" s="142"/>
      <c r="J135" s="136"/>
    </row>
    <row r="136" spans="1:11" s="137" customFormat="1" ht="51" x14ac:dyDescent="0.2">
      <c r="A136" s="54">
        <v>1</v>
      </c>
      <c r="B136" s="55" t="s">
        <v>151</v>
      </c>
      <c r="C136" s="54" t="s">
        <v>18</v>
      </c>
      <c r="D136" s="57">
        <v>51</v>
      </c>
      <c r="E136" s="57">
        <v>51.2</v>
      </c>
      <c r="F136" s="57">
        <v>51.2</v>
      </c>
      <c r="G136" s="57">
        <f t="shared" ref="G136:G139" si="42">F136/E136*100</f>
        <v>100</v>
      </c>
      <c r="H136" s="57">
        <f t="shared" ref="H136:H139" si="43">F136/D136*100</f>
        <v>100.3921568627451</v>
      </c>
      <c r="I136" s="53"/>
      <c r="J136" s="136"/>
    </row>
    <row r="137" spans="1:11" s="137" customFormat="1" ht="63.75" x14ac:dyDescent="0.2">
      <c r="A137" s="54">
        <v>2</v>
      </c>
      <c r="B137" s="55" t="s">
        <v>152</v>
      </c>
      <c r="C137" s="54" t="s">
        <v>18</v>
      </c>
      <c r="D137" s="57">
        <v>15</v>
      </c>
      <c r="E137" s="57">
        <v>16.3</v>
      </c>
      <c r="F137" s="57">
        <v>16.3</v>
      </c>
      <c r="G137" s="57">
        <f t="shared" si="42"/>
        <v>100</v>
      </c>
      <c r="H137" s="57">
        <f t="shared" si="43"/>
        <v>108.66666666666667</v>
      </c>
      <c r="I137" s="53"/>
      <c r="J137" s="136"/>
    </row>
    <row r="138" spans="1:11" s="137" customFormat="1" ht="63.75" x14ac:dyDescent="0.2">
      <c r="A138" s="54">
        <v>3</v>
      </c>
      <c r="B138" s="55" t="s">
        <v>153</v>
      </c>
      <c r="C138" s="54" t="s">
        <v>18</v>
      </c>
      <c r="D138" s="57">
        <v>9.6</v>
      </c>
      <c r="E138" s="57">
        <v>12</v>
      </c>
      <c r="F138" s="57">
        <v>12</v>
      </c>
      <c r="G138" s="57">
        <f t="shared" si="42"/>
        <v>100</v>
      </c>
      <c r="H138" s="57">
        <f t="shared" si="43"/>
        <v>125</v>
      </c>
      <c r="I138" s="53"/>
      <c r="J138" s="136"/>
    </row>
    <row r="139" spans="1:11" s="137" customFormat="1" ht="25.5" x14ac:dyDescent="0.2">
      <c r="A139" s="54">
        <v>4</v>
      </c>
      <c r="B139" s="55" t="s">
        <v>154</v>
      </c>
      <c r="C139" s="54" t="s">
        <v>155</v>
      </c>
      <c r="D139" s="58">
        <v>176</v>
      </c>
      <c r="E139" s="58">
        <v>180</v>
      </c>
      <c r="F139" s="58">
        <v>180</v>
      </c>
      <c r="G139" s="57">
        <f t="shared" si="42"/>
        <v>100</v>
      </c>
      <c r="H139" s="57">
        <f t="shared" si="43"/>
        <v>102.27272727272727</v>
      </c>
      <c r="I139" s="53"/>
      <c r="J139" s="136"/>
    </row>
    <row r="140" spans="1:11" ht="30" customHeight="1" x14ac:dyDescent="0.2">
      <c r="A140" s="142" t="s">
        <v>156</v>
      </c>
      <c r="B140" s="142"/>
      <c r="C140" s="142"/>
      <c r="D140" s="142"/>
      <c r="E140" s="142"/>
      <c r="F140" s="142"/>
      <c r="G140" s="142"/>
      <c r="H140" s="142"/>
      <c r="I140" s="142"/>
      <c r="J140" s="133"/>
    </row>
    <row r="141" spans="1:11" ht="76.5" x14ac:dyDescent="0.2">
      <c r="A141" s="49">
        <v>1</v>
      </c>
      <c r="B141" s="55" t="s">
        <v>157</v>
      </c>
      <c r="C141" s="54" t="s">
        <v>18</v>
      </c>
      <c r="D141" s="57">
        <v>50</v>
      </c>
      <c r="E141" s="57">
        <v>52.8</v>
      </c>
      <c r="F141" s="57">
        <v>53</v>
      </c>
      <c r="G141" s="57">
        <f t="shared" ref="G141:G145" si="44">F141/E141*100</f>
        <v>100.37878787878789</v>
      </c>
      <c r="H141" s="57">
        <f t="shared" ref="H141:H145" si="45">F141/D141*100</f>
        <v>106</v>
      </c>
      <c r="I141" s="53"/>
      <c r="J141" s="133"/>
      <c r="K141" s="133"/>
    </row>
    <row r="142" spans="1:11" ht="63.75" x14ac:dyDescent="0.2">
      <c r="A142" s="49">
        <f t="shared" ref="A142:A145" si="46">A141+1</f>
        <v>2</v>
      </c>
      <c r="B142" s="55" t="s">
        <v>158</v>
      </c>
      <c r="C142" s="54" t="s">
        <v>18</v>
      </c>
      <c r="D142" s="57">
        <v>39.1</v>
      </c>
      <c r="E142" s="57">
        <v>42</v>
      </c>
      <c r="F142" s="57">
        <v>46.6</v>
      </c>
      <c r="G142" s="57">
        <f t="shared" si="44"/>
        <v>110.95238095238096</v>
      </c>
      <c r="H142" s="57">
        <f t="shared" si="45"/>
        <v>119.18158567774937</v>
      </c>
      <c r="I142" s="53"/>
      <c r="J142" s="133"/>
      <c r="K142" s="133"/>
    </row>
    <row r="143" spans="1:11" ht="25.5" x14ac:dyDescent="0.2">
      <c r="A143" s="49">
        <f t="shared" si="46"/>
        <v>3</v>
      </c>
      <c r="B143" s="55" t="s">
        <v>159</v>
      </c>
      <c r="C143" s="54" t="s">
        <v>13</v>
      </c>
      <c r="D143" s="58">
        <v>1345</v>
      </c>
      <c r="E143" s="58">
        <v>950</v>
      </c>
      <c r="F143" s="58">
        <v>1428</v>
      </c>
      <c r="G143" s="57">
        <f t="shared" si="44"/>
        <v>150.31578947368419</v>
      </c>
      <c r="H143" s="57">
        <f t="shared" si="45"/>
        <v>106.17100371747212</v>
      </c>
      <c r="I143" s="53"/>
      <c r="J143" s="133"/>
      <c r="K143" s="133"/>
    </row>
    <row r="144" spans="1:11" ht="51" x14ac:dyDescent="0.2">
      <c r="A144" s="49">
        <f t="shared" si="46"/>
        <v>4</v>
      </c>
      <c r="B144" s="55" t="s">
        <v>160</v>
      </c>
      <c r="C144" s="54" t="s">
        <v>16</v>
      </c>
      <c r="D144" s="58">
        <v>285</v>
      </c>
      <c r="E144" s="58">
        <v>327</v>
      </c>
      <c r="F144" s="58">
        <v>416</v>
      </c>
      <c r="G144" s="57">
        <f t="shared" si="44"/>
        <v>127.21712538226299</v>
      </c>
      <c r="H144" s="57">
        <f t="shared" si="45"/>
        <v>145.96491228070175</v>
      </c>
      <c r="I144" s="53"/>
      <c r="J144" s="133"/>
      <c r="K144" s="133"/>
    </row>
    <row r="145" spans="1:11" ht="25.5" x14ac:dyDescent="0.2">
      <c r="A145" s="49">
        <f t="shared" si="46"/>
        <v>5</v>
      </c>
      <c r="B145" s="55" t="s">
        <v>161</v>
      </c>
      <c r="C145" s="54" t="s">
        <v>16</v>
      </c>
      <c r="D145" s="73">
        <v>40</v>
      </c>
      <c r="E145" s="73">
        <v>30</v>
      </c>
      <c r="F145" s="73">
        <v>33</v>
      </c>
      <c r="G145" s="67">
        <f t="shared" si="44"/>
        <v>110.00000000000001</v>
      </c>
      <c r="H145" s="67">
        <f t="shared" si="45"/>
        <v>82.5</v>
      </c>
      <c r="I145" s="53"/>
      <c r="J145" s="133"/>
      <c r="K145" s="133"/>
    </row>
    <row r="146" spans="1:11" x14ac:dyDescent="0.2">
      <c r="A146" s="143" t="s">
        <v>162</v>
      </c>
      <c r="B146" s="143"/>
      <c r="C146" s="143"/>
      <c r="D146" s="143"/>
      <c r="E146" s="143"/>
      <c r="F146" s="143"/>
      <c r="G146" s="143"/>
      <c r="H146" s="143"/>
      <c r="I146" s="143"/>
      <c r="J146" s="133"/>
    </row>
    <row r="147" spans="1:11" ht="51" x14ac:dyDescent="0.2">
      <c r="A147" s="49">
        <v>1</v>
      </c>
      <c r="B147" s="55" t="s">
        <v>163</v>
      </c>
      <c r="C147" s="54" t="s">
        <v>16</v>
      </c>
      <c r="D147" s="58">
        <v>570</v>
      </c>
      <c r="E147" s="58">
        <v>570</v>
      </c>
      <c r="F147" s="58">
        <v>546</v>
      </c>
      <c r="G147" s="57">
        <f t="shared" ref="G147:G156" si="47">F147/E147*100</f>
        <v>95.78947368421052</v>
      </c>
      <c r="H147" s="57">
        <f t="shared" ref="H147:H156" si="48">F147/D147*100</f>
        <v>95.78947368421052</v>
      </c>
      <c r="I147" s="53" t="s">
        <v>664</v>
      </c>
      <c r="J147" s="133"/>
      <c r="K147" s="133"/>
    </row>
    <row r="148" spans="1:11" ht="25.5" x14ac:dyDescent="0.2">
      <c r="A148" s="54">
        <f t="shared" ref="A148:A155" si="49">A147+1</f>
        <v>2</v>
      </c>
      <c r="B148" s="55" t="s">
        <v>164</v>
      </c>
      <c r="C148" s="54" t="s">
        <v>16</v>
      </c>
      <c r="D148" s="56">
        <v>5481</v>
      </c>
      <c r="E148" s="56">
        <v>7464</v>
      </c>
      <c r="F148" s="56">
        <v>7489</v>
      </c>
      <c r="G148" s="57">
        <f t="shared" si="47"/>
        <v>100.33494105037512</v>
      </c>
      <c r="H148" s="57">
        <f t="shared" si="48"/>
        <v>136.63565042875388</v>
      </c>
      <c r="I148" s="53"/>
      <c r="J148" s="133"/>
      <c r="K148" s="133"/>
    </row>
    <row r="149" spans="1:11" ht="51" x14ac:dyDescent="0.2">
      <c r="A149" s="54">
        <f t="shared" si="49"/>
        <v>3</v>
      </c>
      <c r="B149" s="55" t="s">
        <v>165</v>
      </c>
      <c r="C149" s="54" t="s">
        <v>16</v>
      </c>
      <c r="D149" s="58">
        <v>230</v>
      </c>
      <c r="E149" s="58">
        <v>268</v>
      </c>
      <c r="F149" s="58">
        <v>230</v>
      </c>
      <c r="G149" s="57">
        <f t="shared" si="47"/>
        <v>85.820895522388057</v>
      </c>
      <c r="H149" s="57">
        <f t="shared" si="48"/>
        <v>100</v>
      </c>
      <c r="I149" s="53"/>
      <c r="J149" s="133"/>
      <c r="K149" s="133"/>
    </row>
    <row r="150" spans="1:11" ht="38.25" x14ac:dyDescent="0.2">
      <c r="A150" s="54">
        <f t="shared" si="49"/>
        <v>4</v>
      </c>
      <c r="B150" s="55" t="s">
        <v>166</v>
      </c>
      <c r="C150" s="54" t="s">
        <v>16</v>
      </c>
      <c r="D150" s="58">
        <v>140</v>
      </c>
      <c r="E150" s="58">
        <v>155</v>
      </c>
      <c r="F150" s="58">
        <v>140</v>
      </c>
      <c r="G150" s="57">
        <f t="shared" si="47"/>
        <v>90.322580645161281</v>
      </c>
      <c r="H150" s="57">
        <f t="shared" si="48"/>
        <v>100</v>
      </c>
      <c r="I150" s="53" t="s">
        <v>665</v>
      </c>
      <c r="J150" s="133"/>
      <c r="K150" s="133"/>
    </row>
    <row r="151" spans="1:11" ht="51" x14ac:dyDescent="0.2">
      <c r="A151" s="54">
        <f t="shared" si="49"/>
        <v>5</v>
      </c>
      <c r="B151" s="55" t="s">
        <v>167</v>
      </c>
      <c r="C151" s="54" t="s">
        <v>16</v>
      </c>
      <c r="D151" s="56">
        <v>1507</v>
      </c>
      <c r="E151" s="56">
        <v>1400</v>
      </c>
      <c r="F151" s="56">
        <v>1405</v>
      </c>
      <c r="G151" s="57">
        <f t="shared" si="47"/>
        <v>100.35714285714286</v>
      </c>
      <c r="H151" s="57">
        <f t="shared" si="48"/>
        <v>93.231585932315866</v>
      </c>
      <c r="I151" s="53"/>
      <c r="J151" s="133"/>
      <c r="K151" s="133"/>
    </row>
    <row r="152" spans="1:11" ht="51" x14ac:dyDescent="0.2">
      <c r="A152" s="54">
        <f t="shared" si="49"/>
        <v>6</v>
      </c>
      <c r="B152" s="55" t="s">
        <v>168</v>
      </c>
      <c r="C152" s="54" t="s">
        <v>13</v>
      </c>
      <c r="D152" s="58">
        <v>643</v>
      </c>
      <c r="E152" s="58">
        <v>479</v>
      </c>
      <c r="F152" s="58">
        <v>620</v>
      </c>
      <c r="G152" s="57">
        <f t="shared" si="47"/>
        <v>129.43632567849687</v>
      </c>
      <c r="H152" s="57">
        <f t="shared" si="48"/>
        <v>96.423017107309477</v>
      </c>
      <c r="I152" s="53"/>
      <c r="J152" s="133"/>
      <c r="K152" s="133"/>
    </row>
    <row r="153" spans="1:11" x14ac:dyDescent="0.2">
      <c r="A153" s="54">
        <f t="shared" si="49"/>
        <v>7</v>
      </c>
      <c r="B153" s="55" t="s">
        <v>169</v>
      </c>
      <c r="C153" s="54" t="s">
        <v>13</v>
      </c>
      <c r="D153" s="58">
        <v>621</v>
      </c>
      <c r="E153" s="58">
        <v>179</v>
      </c>
      <c r="F153" s="58">
        <v>541</v>
      </c>
      <c r="G153" s="57">
        <f t="shared" si="47"/>
        <v>302.23463687150843</v>
      </c>
      <c r="H153" s="57">
        <f t="shared" si="48"/>
        <v>87.117552334943639</v>
      </c>
      <c r="I153" s="53"/>
      <c r="J153" s="133"/>
      <c r="K153" s="133"/>
    </row>
    <row r="154" spans="1:11" ht="63.75" x14ac:dyDescent="0.2">
      <c r="A154" s="54">
        <f t="shared" si="49"/>
        <v>8</v>
      </c>
      <c r="B154" s="55" t="s">
        <v>170</v>
      </c>
      <c r="C154" s="54" t="s">
        <v>13</v>
      </c>
      <c r="D154" s="58">
        <v>147</v>
      </c>
      <c r="E154" s="58">
        <v>73</v>
      </c>
      <c r="F154" s="58">
        <v>73</v>
      </c>
      <c r="G154" s="57">
        <f t="shared" si="47"/>
        <v>100</v>
      </c>
      <c r="H154" s="57">
        <f t="shared" si="48"/>
        <v>49.65986394557823</v>
      </c>
      <c r="I154" s="53"/>
      <c r="J154" s="133"/>
      <c r="K154" s="133"/>
    </row>
    <row r="155" spans="1:11" ht="51" x14ac:dyDescent="0.2">
      <c r="A155" s="54">
        <f t="shared" si="49"/>
        <v>9</v>
      </c>
      <c r="B155" s="55" t="s">
        <v>171</v>
      </c>
      <c r="C155" s="54" t="s">
        <v>18</v>
      </c>
      <c r="D155" s="58">
        <v>5</v>
      </c>
      <c r="E155" s="58">
        <v>6</v>
      </c>
      <c r="F155" s="58">
        <v>6</v>
      </c>
      <c r="G155" s="57">
        <f t="shared" si="47"/>
        <v>100</v>
      </c>
      <c r="H155" s="57">
        <f t="shared" si="48"/>
        <v>120</v>
      </c>
      <c r="I155" s="53"/>
      <c r="J155" s="133"/>
      <c r="K155" s="133"/>
    </row>
    <row r="156" spans="1:11" ht="89.25" x14ac:dyDescent="0.2">
      <c r="A156" s="54">
        <v>10</v>
      </c>
      <c r="B156" s="55" t="s">
        <v>172</v>
      </c>
      <c r="C156" s="54" t="s">
        <v>16</v>
      </c>
      <c r="D156" s="58">
        <v>3</v>
      </c>
      <c r="E156" s="58">
        <v>5</v>
      </c>
      <c r="F156" s="58">
        <v>5</v>
      </c>
      <c r="G156" s="57">
        <f t="shared" si="47"/>
        <v>100</v>
      </c>
      <c r="H156" s="57">
        <f t="shared" si="48"/>
        <v>166.66666666666669</v>
      </c>
      <c r="I156" s="53"/>
      <c r="J156" s="133"/>
      <c r="K156" s="133"/>
    </row>
    <row r="157" spans="1:11" x14ac:dyDescent="0.2">
      <c r="A157" s="143" t="s">
        <v>173</v>
      </c>
      <c r="B157" s="143"/>
      <c r="C157" s="143"/>
      <c r="D157" s="143"/>
      <c r="E157" s="143"/>
      <c r="F157" s="143"/>
      <c r="G157" s="143"/>
      <c r="H157" s="143"/>
      <c r="I157" s="143"/>
      <c r="J157" s="133"/>
    </row>
    <row r="158" spans="1:11" ht="38.25" x14ac:dyDescent="0.2">
      <c r="A158" s="54">
        <v>1</v>
      </c>
      <c r="B158" s="55" t="s">
        <v>174</v>
      </c>
      <c r="C158" s="54" t="s">
        <v>13</v>
      </c>
      <c r="D158" s="58">
        <v>1</v>
      </c>
      <c r="E158" s="58">
        <v>2</v>
      </c>
      <c r="F158" s="58">
        <v>1</v>
      </c>
      <c r="G158" s="57">
        <f t="shared" ref="G158:G160" si="50">F158/E158*100</f>
        <v>50</v>
      </c>
      <c r="H158" s="57">
        <v>0</v>
      </c>
      <c r="I158" s="53" t="s">
        <v>743</v>
      </c>
      <c r="J158" s="133"/>
    </row>
    <row r="159" spans="1:11" ht="38.25" x14ac:dyDescent="0.2">
      <c r="A159" s="54">
        <v>2</v>
      </c>
      <c r="B159" s="55" t="s">
        <v>175</v>
      </c>
      <c r="C159" s="54" t="s">
        <v>13</v>
      </c>
      <c r="D159" s="58">
        <v>1</v>
      </c>
      <c r="E159" s="58">
        <v>2</v>
      </c>
      <c r="F159" s="58">
        <v>1</v>
      </c>
      <c r="G159" s="57">
        <f t="shared" si="50"/>
        <v>50</v>
      </c>
      <c r="H159" s="57">
        <f t="shared" ref="H159:H160" si="51">F159/D159*100</f>
        <v>100</v>
      </c>
      <c r="I159" s="53" t="s">
        <v>666</v>
      </c>
      <c r="J159" s="133"/>
    </row>
    <row r="160" spans="1:11" ht="51" x14ac:dyDescent="0.2">
      <c r="A160" s="54">
        <v>3</v>
      </c>
      <c r="B160" s="55" t="s">
        <v>176</v>
      </c>
      <c r="C160" s="54" t="s">
        <v>13</v>
      </c>
      <c r="D160" s="58">
        <v>1</v>
      </c>
      <c r="E160" s="58">
        <v>1</v>
      </c>
      <c r="F160" s="58">
        <v>1</v>
      </c>
      <c r="G160" s="57">
        <f t="shared" si="50"/>
        <v>100</v>
      </c>
      <c r="H160" s="57">
        <f t="shared" si="51"/>
        <v>100</v>
      </c>
      <c r="I160" s="53"/>
      <c r="J160" s="133"/>
    </row>
    <row r="161" spans="1:10" x14ac:dyDescent="0.2">
      <c r="A161" s="142" t="s">
        <v>177</v>
      </c>
      <c r="B161" s="142"/>
      <c r="C161" s="142"/>
      <c r="D161" s="142"/>
      <c r="E161" s="142"/>
      <c r="F161" s="142"/>
      <c r="G161" s="142"/>
      <c r="H161" s="142"/>
      <c r="I161" s="142"/>
      <c r="J161" s="133"/>
    </row>
    <row r="162" spans="1:10" ht="38.25" x14ac:dyDescent="0.2">
      <c r="A162" s="54">
        <v>1</v>
      </c>
      <c r="B162" s="55" t="s">
        <v>178</v>
      </c>
      <c r="C162" s="54" t="s">
        <v>179</v>
      </c>
      <c r="D162" s="57">
        <v>905.4</v>
      </c>
      <c r="E162" s="57">
        <v>821.1</v>
      </c>
      <c r="F162" s="57">
        <v>1066.3</v>
      </c>
      <c r="G162" s="57">
        <f t="shared" ref="G162:G165" si="52">F162/E162*100</f>
        <v>129.8623797345025</v>
      </c>
      <c r="H162" s="74">
        <f t="shared" ref="H162:H165" si="53">F162/D162*100</f>
        <v>117.77115087254253</v>
      </c>
      <c r="I162" s="75"/>
      <c r="J162" s="133"/>
    </row>
    <row r="163" spans="1:10" ht="38.25" x14ac:dyDescent="0.2">
      <c r="A163" s="54">
        <v>2</v>
      </c>
      <c r="B163" s="55" t="s">
        <v>180</v>
      </c>
      <c r="C163" s="54" t="s">
        <v>13</v>
      </c>
      <c r="D163" s="58">
        <v>8</v>
      </c>
      <c r="E163" s="58">
        <v>16</v>
      </c>
      <c r="F163" s="58">
        <v>16</v>
      </c>
      <c r="G163" s="57">
        <f t="shared" si="52"/>
        <v>100</v>
      </c>
      <c r="H163" s="74">
        <f t="shared" si="53"/>
        <v>200</v>
      </c>
      <c r="I163" s="53"/>
      <c r="J163" s="133"/>
    </row>
    <row r="164" spans="1:10" ht="38.25" x14ac:dyDescent="0.2">
      <c r="A164" s="54">
        <v>3</v>
      </c>
      <c r="B164" s="55" t="s">
        <v>181</v>
      </c>
      <c r="C164" s="54" t="s">
        <v>13</v>
      </c>
      <c r="D164" s="58">
        <v>12</v>
      </c>
      <c r="E164" s="58">
        <v>12</v>
      </c>
      <c r="F164" s="58">
        <v>12</v>
      </c>
      <c r="G164" s="57">
        <f t="shared" si="52"/>
        <v>100</v>
      </c>
      <c r="H164" s="57">
        <f t="shared" si="53"/>
        <v>100</v>
      </c>
      <c r="I164" s="75"/>
      <c r="J164" s="133"/>
    </row>
    <row r="165" spans="1:10" ht="25.5" x14ac:dyDescent="0.2">
      <c r="A165" s="54">
        <v>4</v>
      </c>
      <c r="B165" s="55" t="s">
        <v>182</v>
      </c>
      <c r="C165" s="54" t="s">
        <v>13</v>
      </c>
      <c r="D165" s="76">
        <v>154</v>
      </c>
      <c r="E165" s="76">
        <v>160</v>
      </c>
      <c r="F165" s="76">
        <v>165</v>
      </c>
      <c r="G165" s="57">
        <f t="shared" si="52"/>
        <v>103.125</v>
      </c>
      <c r="H165" s="57">
        <f t="shared" si="53"/>
        <v>107.14285714285714</v>
      </c>
      <c r="I165" s="75"/>
      <c r="J165" s="133"/>
    </row>
    <row r="166" spans="1:10" x14ac:dyDescent="0.2">
      <c r="A166" s="142" t="s">
        <v>183</v>
      </c>
      <c r="B166" s="142"/>
      <c r="C166" s="142"/>
      <c r="D166" s="142"/>
      <c r="E166" s="142"/>
      <c r="F166" s="142"/>
      <c r="G166" s="142"/>
      <c r="H166" s="142"/>
      <c r="I166" s="142"/>
      <c r="J166" s="133"/>
    </row>
    <row r="167" spans="1:10" ht="38.25" x14ac:dyDescent="0.2">
      <c r="A167" s="54">
        <v>1</v>
      </c>
      <c r="B167" s="55" t="s">
        <v>184</v>
      </c>
      <c r="C167" s="54" t="s">
        <v>185</v>
      </c>
      <c r="D167" s="57">
        <v>41.3</v>
      </c>
      <c r="E167" s="57">
        <v>46.3</v>
      </c>
      <c r="F167" s="57">
        <v>46.3</v>
      </c>
      <c r="G167" s="57">
        <f t="shared" ref="G167:G172" si="54">F167/E167*100</f>
        <v>100</v>
      </c>
      <c r="H167" s="57">
        <f t="shared" ref="H167:H172" si="55">F167/D167*100</f>
        <v>112.10653753026634</v>
      </c>
      <c r="I167" s="53"/>
      <c r="J167" s="133"/>
    </row>
    <row r="168" spans="1:10" ht="38.25" x14ac:dyDescent="0.2">
      <c r="A168" s="54">
        <v>2</v>
      </c>
      <c r="B168" s="55" t="s">
        <v>186</v>
      </c>
      <c r="C168" s="54" t="s">
        <v>13</v>
      </c>
      <c r="D168" s="57">
        <v>487.4</v>
      </c>
      <c r="E168" s="57">
        <v>494.2</v>
      </c>
      <c r="F168" s="57">
        <v>494.2</v>
      </c>
      <c r="G168" s="57">
        <f t="shared" si="54"/>
        <v>100</v>
      </c>
      <c r="H168" s="57">
        <f t="shared" si="55"/>
        <v>101.39515798112433</v>
      </c>
      <c r="I168" s="53"/>
      <c r="J168" s="133"/>
    </row>
    <row r="169" spans="1:10" ht="114.75" x14ac:dyDescent="0.2">
      <c r="A169" s="54">
        <v>3</v>
      </c>
      <c r="B169" s="55" t="s">
        <v>187</v>
      </c>
      <c r="C169" s="54" t="s">
        <v>18</v>
      </c>
      <c r="D169" s="57">
        <v>32.5</v>
      </c>
      <c r="E169" s="57">
        <v>32.6</v>
      </c>
      <c r="F169" s="57">
        <v>32.6</v>
      </c>
      <c r="G169" s="57">
        <f t="shared" si="54"/>
        <v>100</v>
      </c>
      <c r="H169" s="57">
        <f t="shared" si="55"/>
        <v>100.30769230769232</v>
      </c>
      <c r="I169" s="53"/>
      <c r="J169" s="133"/>
    </row>
    <row r="170" spans="1:10" ht="76.5" x14ac:dyDescent="0.2">
      <c r="A170" s="54">
        <v>4</v>
      </c>
      <c r="B170" s="55" t="s">
        <v>188</v>
      </c>
      <c r="C170" s="54" t="s">
        <v>13</v>
      </c>
      <c r="D170" s="57">
        <v>145.1</v>
      </c>
      <c r="E170" s="57">
        <v>138.5</v>
      </c>
      <c r="F170" s="57">
        <v>138.5</v>
      </c>
      <c r="G170" s="57">
        <f t="shared" si="54"/>
        <v>100</v>
      </c>
      <c r="H170" s="57">
        <f t="shared" si="55"/>
        <v>95.451412818745695</v>
      </c>
      <c r="I170" s="53"/>
      <c r="J170" s="133"/>
    </row>
    <row r="171" spans="1:10" ht="38.25" x14ac:dyDescent="0.2">
      <c r="A171" s="54">
        <v>5</v>
      </c>
      <c r="B171" s="55" t="s">
        <v>189</v>
      </c>
      <c r="C171" s="54" t="s">
        <v>13</v>
      </c>
      <c r="D171" s="57">
        <v>0</v>
      </c>
      <c r="E171" s="57">
        <v>0</v>
      </c>
      <c r="F171" s="57">
        <v>0</v>
      </c>
      <c r="G171" s="57">
        <v>1</v>
      </c>
      <c r="H171" s="57">
        <v>1</v>
      </c>
      <c r="I171" s="53"/>
      <c r="J171" s="133"/>
    </row>
    <row r="172" spans="1:10" ht="51" x14ac:dyDescent="0.2">
      <c r="A172" s="77">
        <v>6</v>
      </c>
      <c r="B172" s="55" t="s">
        <v>190</v>
      </c>
      <c r="C172" s="54" t="s">
        <v>13</v>
      </c>
      <c r="D172" s="78">
        <v>1</v>
      </c>
      <c r="E172" s="78">
        <v>1</v>
      </c>
      <c r="F172" s="78">
        <v>1</v>
      </c>
      <c r="G172" s="78">
        <f t="shared" si="54"/>
        <v>100</v>
      </c>
      <c r="H172" s="57">
        <f t="shared" si="55"/>
        <v>100</v>
      </c>
      <c r="I172" s="53"/>
      <c r="J172" s="133"/>
    </row>
    <row r="173" spans="1:10" x14ac:dyDescent="0.2">
      <c r="A173" s="143" t="s">
        <v>191</v>
      </c>
      <c r="B173" s="143"/>
      <c r="C173" s="143"/>
      <c r="D173" s="143"/>
      <c r="E173" s="143"/>
      <c r="F173" s="143"/>
      <c r="G173" s="143"/>
      <c r="H173" s="143"/>
      <c r="I173" s="143"/>
      <c r="J173" s="133"/>
    </row>
    <row r="174" spans="1:10" ht="51" x14ac:dyDescent="0.2">
      <c r="A174" s="49">
        <v>1</v>
      </c>
      <c r="B174" s="55" t="s">
        <v>192</v>
      </c>
      <c r="C174" s="54" t="s">
        <v>193</v>
      </c>
      <c r="D174" s="57">
        <v>19.399999999999999</v>
      </c>
      <c r="E174" s="57">
        <v>20.399999999999999</v>
      </c>
      <c r="F174" s="57">
        <v>20.399999999999999</v>
      </c>
      <c r="G174" s="57">
        <f t="shared" ref="G174:G178" si="56">F174/E174*100</f>
        <v>100</v>
      </c>
      <c r="H174" s="57">
        <f t="shared" ref="H174:H178" si="57">F174/D174*100</f>
        <v>105.15463917525774</v>
      </c>
      <c r="I174" s="53"/>
      <c r="J174" s="133"/>
    </row>
    <row r="175" spans="1:10" ht="38.25" x14ac:dyDescent="0.2">
      <c r="A175" s="49">
        <f t="shared" ref="A175:A178" si="58">A174+1</f>
        <v>2</v>
      </c>
      <c r="B175" s="55" t="s">
        <v>194</v>
      </c>
      <c r="C175" s="54" t="s">
        <v>13</v>
      </c>
      <c r="D175" s="58">
        <v>8</v>
      </c>
      <c r="E175" s="58">
        <v>9</v>
      </c>
      <c r="F175" s="58">
        <v>9</v>
      </c>
      <c r="G175" s="57">
        <f t="shared" si="56"/>
        <v>100</v>
      </c>
      <c r="H175" s="57">
        <f t="shared" si="57"/>
        <v>112.5</v>
      </c>
      <c r="I175" s="53"/>
      <c r="J175" s="133"/>
    </row>
    <row r="176" spans="1:10" ht="51" x14ac:dyDescent="0.2">
      <c r="A176" s="49">
        <f t="shared" si="58"/>
        <v>3</v>
      </c>
      <c r="B176" s="55" t="s">
        <v>195</v>
      </c>
      <c r="C176" s="54" t="s">
        <v>13</v>
      </c>
      <c r="D176" s="58">
        <v>2</v>
      </c>
      <c r="E176" s="58">
        <v>3</v>
      </c>
      <c r="F176" s="58">
        <v>3</v>
      </c>
      <c r="G176" s="57">
        <f t="shared" si="56"/>
        <v>100</v>
      </c>
      <c r="H176" s="57">
        <f t="shared" si="57"/>
        <v>150</v>
      </c>
      <c r="I176" s="53"/>
      <c r="J176" s="133"/>
    </row>
    <row r="177" spans="1:10" ht="25.5" x14ac:dyDescent="0.2">
      <c r="A177" s="49">
        <f t="shared" si="58"/>
        <v>4</v>
      </c>
      <c r="B177" s="55" t="s">
        <v>196</v>
      </c>
      <c r="C177" s="54" t="s">
        <v>13</v>
      </c>
      <c r="D177" s="58">
        <v>37</v>
      </c>
      <c r="E177" s="58">
        <v>40</v>
      </c>
      <c r="F177" s="58">
        <v>40</v>
      </c>
      <c r="G177" s="57">
        <f t="shared" si="56"/>
        <v>100</v>
      </c>
      <c r="H177" s="57">
        <f t="shared" si="57"/>
        <v>108.10810810810811</v>
      </c>
      <c r="I177" s="53"/>
      <c r="J177" s="133"/>
    </row>
    <row r="178" spans="1:10" ht="76.5" x14ac:dyDescent="0.2">
      <c r="A178" s="49">
        <f t="shared" si="58"/>
        <v>5</v>
      </c>
      <c r="B178" s="55" t="s">
        <v>197</v>
      </c>
      <c r="C178" s="54" t="s">
        <v>13</v>
      </c>
      <c r="D178" s="58">
        <v>5</v>
      </c>
      <c r="E178" s="58">
        <v>6</v>
      </c>
      <c r="F178" s="58">
        <v>6</v>
      </c>
      <c r="G178" s="57">
        <f t="shared" si="56"/>
        <v>100</v>
      </c>
      <c r="H178" s="57">
        <f t="shared" si="57"/>
        <v>120</v>
      </c>
      <c r="I178" s="53"/>
      <c r="J178" s="133"/>
    </row>
    <row r="179" spans="1:10" x14ac:dyDescent="0.2">
      <c r="A179" s="152" t="s">
        <v>198</v>
      </c>
      <c r="B179" s="152"/>
      <c r="C179" s="152"/>
      <c r="D179" s="152"/>
      <c r="E179" s="152"/>
      <c r="F179" s="152"/>
      <c r="G179" s="152"/>
      <c r="H179" s="152"/>
      <c r="I179" s="152"/>
      <c r="J179" s="133"/>
    </row>
    <row r="180" spans="1:10" ht="76.5" x14ac:dyDescent="0.2">
      <c r="A180" s="49">
        <v>1</v>
      </c>
      <c r="B180" s="51" t="s">
        <v>199</v>
      </c>
      <c r="C180" s="49" t="s">
        <v>200</v>
      </c>
      <c r="D180" s="50">
        <v>445.6</v>
      </c>
      <c r="E180" s="50">
        <v>439.8</v>
      </c>
      <c r="F180" s="50">
        <v>439.8</v>
      </c>
      <c r="G180" s="50">
        <f t="shared" ref="G180:G185" si="59">F180/E180*100</f>
        <v>100</v>
      </c>
      <c r="H180" s="50">
        <f t="shared" ref="H180:H185" si="60">F180/D180*100</f>
        <v>98.698384201077189</v>
      </c>
      <c r="I180" s="53"/>
      <c r="J180" s="133"/>
    </row>
    <row r="181" spans="1:10" ht="63.75" x14ac:dyDescent="0.2">
      <c r="A181" s="49">
        <v>2</v>
      </c>
      <c r="B181" s="51" t="s">
        <v>201</v>
      </c>
      <c r="C181" s="49" t="s">
        <v>200</v>
      </c>
      <c r="D181" s="50">
        <v>22.1</v>
      </c>
      <c r="E181" s="50">
        <v>21.7</v>
      </c>
      <c r="F181" s="50">
        <v>21.7</v>
      </c>
      <c r="G181" s="50">
        <f t="shared" si="59"/>
        <v>100</v>
      </c>
      <c r="H181" s="50">
        <f t="shared" si="60"/>
        <v>98.19004524886877</v>
      </c>
      <c r="I181" s="53"/>
      <c r="J181" s="133"/>
    </row>
    <row r="182" spans="1:10" ht="89.25" x14ac:dyDescent="0.2">
      <c r="A182" s="49">
        <v>3</v>
      </c>
      <c r="B182" s="51" t="s">
        <v>202</v>
      </c>
      <c r="C182" s="49" t="s">
        <v>18</v>
      </c>
      <c r="D182" s="79">
        <v>0.36</v>
      </c>
      <c r="E182" s="79">
        <v>0.34</v>
      </c>
      <c r="F182" s="79">
        <v>0.34</v>
      </c>
      <c r="G182" s="50">
        <f t="shared" si="59"/>
        <v>100</v>
      </c>
      <c r="H182" s="50">
        <f t="shared" si="60"/>
        <v>94.444444444444457</v>
      </c>
      <c r="I182" s="53"/>
      <c r="J182" s="133"/>
    </row>
    <row r="183" spans="1:10" ht="76.5" x14ac:dyDescent="0.2">
      <c r="A183" s="49">
        <v>4</v>
      </c>
      <c r="B183" s="51" t="s">
        <v>203</v>
      </c>
      <c r="C183" s="49" t="s">
        <v>18</v>
      </c>
      <c r="D183" s="79">
        <v>0.32</v>
      </c>
      <c r="E183" s="79">
        <v>0.35</v>
      </c>
      <c r="F183" s="79">
        <v>0.42</v>
      </c>
      <c r="G183" s="50">
        <f t="shared" si="59"/>
        <v>120</v>
      </c>
      <c r="H183" s="50">
        <f t="shared" si="60"/>
        <v>131.25</v>
      </c>
      <c r="I183" s="53"/>
      <c r="J183" s="133"/>
    </row>
    <row r="184" spans="1:10" ht="38.25" x14ac:dyDescent="0.2">
      <c r="A184" s="49">
        <v>5</v>
      </c>
      <c r="B184" s="51" t="s">
        <v>204</v>
      </c>
      <c r="C184" s="49" t="s">
        <v>13</v>
      </c>
      <c r="D184" s="52">
        <v>3</v>
      </c>
      <c r="E184" s="52">
        <v>3</v>
      </c>
      <c r="F184" s="52">
        <v>3</v>
      </c>
      <c r="G184" s="50">
        <f t="shared" si="59"/>
        <v>100</v>
      </c>
      <c r="H184" s="50">
        <f t="shared" si="60"/>
        <v>100</v>
      </c>
      <c r="I184" s="53"/>
      <c r="J184" s="133"/>
    </row>
    <row r="185" spans="1:10" ht="38.25" x14ac:dyDescent="0.2">
      <c r="A185" s="49">
        <v>6</v>
      </c>
      <c r="B185" s="51" t="s">
        <v>205</v>
      </c>
      <c r="C185" s="49" t="s">
        <v>13</v>
      </c>
      <c r="D185" s="52">
        <v>29</v>
      </c>
      <c r="E185" s="52">
        <v>31</v>
      </c>
      <c r="F185" s="52">
        <v>31</v>
      </c>
      <c r="G185" s="50">
        <f t="shared" si="59"/>
        <v>100</v>
      </c>
      <c r="H185" s="50">
        <f t="shared" si="60"/>
        <v>106.89655172413792</v>
      </c>
      <c r="I185" s="53"/>
      <c r="J185" s="133"/>
    </row>
    <row r="186" spans="1:10" x14ac:dyDescent="0.2">
      <c r="A186" s="154" t="s">
        <v>206</v>
      </c>
      <c r="B186" s="154"/>
      <c r="C186" s="154"/>
      <c r="D186" s="154"/>
      <c r="E186" s="154"/>
      <c r="F186" s="154"/>
      <c r="G186" s="154"/>
      <c r="H186" s="154"/>
      <c r="I186" s="154"/>
      <c r="J186" s="133"/>
    </row>
    <row r="187" spans="1:10" ht="38.25" x14ac:dyDescent="0.2">
      <c r="A187" s="80">
        <v>1</v>
      </c>
      <c r="B187" s="51" t="s">
        <v>207</v>
      </c>
      <c r="C187" s="81" t="s">
        <v>18</v>
      </c>
      <c r="D187" s="50" t="s">
        <v>637</v>
      </c>
      <c r="E187" s="50" t="s">
        <v>637</v>
      </c>
      <c r="F187" s="50">
        <v>100</v>
      </c>
      <c r="G187" s="50">
        <f>F187/1</f>
        <v>100</v>
      </c>
      <c r="H187" s="50">
        <v>0</v>
      </c>
      <c r="I187" s="139" t="s">
        <v>755</v>
      </c>
      <c r="J187" s="133"/>
    </row>
    <row r="188" spans="1:10" ht="25.5" x14ac:dyDescent="0.2">
      <c r="A188" s="82">
        <v>2</v>
      </c>
      <c r="B188" s="55" t="s">
        <v>208</v>
      </c>
      <c r="C188" s="83" t="s">
        <v>18</v>
      </c>
      <c r="D188" s="58">
        <v>0</v>
      </c>
      <c r="E188" s="58">
        <v>0</v>
      </c>
      <c r="F188" s="58">
        <v>100</v>
      </c>
      <c r="G188" s="50">
        <f t="shared" ref="G188:G189" si="61">F188/1</f>
        <v>100</v>
      </c>
      <c r="H188" s="57">
        <v>0</v>
      </c>
      <c r="I188" s="140"/>
      <c r="J188" s="133"/>
    </row>
    <row r="189" spans="1:10" ht="38.25" x14ac:dyDescent="0.2">
      <c r="A189" s="82">
        <v>3</v>
      </c>
      <c r="B189" s="55" t="s">
        <v>210</v>
      </c>
      <c r="C189" s="83" t="s">
        <v>18</v>
      </c>
      <c r="D189" s="58">
        <v>0</v>
      </c>
      <c r="E189" s="58">
        <v>0</v>
      </c>
      <c r="F189" s="58">
        <v>100</v>
      </c>
      <c r="G189" s="50">
        <f t="shared" si="61"/>
        <v>100</v>
      </c>
      <c r="H189" s="57">
        <v>0</v>
      </c>
      <c r="I189" s="141"/>
      <c r="J189" s="133"/>
    </row>
    <row r="190" spans="1:10" ht="38.25" x14ac:dyDescent="0.2">
      <c r="A190" s="82">
        <v>4</v>
      </c>
      <c r="B190" s="55" t="s">
        <v>211</v>
      </c>
      <c r="C190" s="83" t="s">
        <v>18</v>
      </c>
      <c r="D190" s="58">
        <v>0</v>
      </c>
      <c r="E190" s="58">
        <v>0</v>
      </c>
      <c r="F190" s="58">
        <v>0</v>
      </c>
      <c r="G190" s="57">
        <v>0</v>
      </c>
      <c r="H190" s="57">
        <v>0</v>
      </c>
      <c r="I190" s="53" t="s">
        <v>209</v>
      </c>
      <c r="J190" s="133"/>
    </row>
    <row r="191" spans="1:10" ht="51" x14ac:dyDescent="0.2">
      <c r="A191" s="84">
        <v>5</v>
      </c>
      <c r="B191" s="55" t="s">
        <v>212</v>
      </c>
      <c r="C191" s="83" t="s">
        <v>18</v>
      </c>
      <c r="D191" s="57">
        <v>100</v>
      </c>
      <c r="E191" s="57">
        <v>100</v>
      </c>
      <c r="F191" s="57">
        <v>100</v>
      </c>
      <c r="G191" s="57">
        <f t="shared" ref="G191:G196" si="62">F191/E191*100</f>
        <v>100</v>
      </c>
      <c r="H191" s="57">
        <f t="shared" ref="H191:H196" si="63">F191/D191*100</f>
        <v>100</v>
      </c>
      <c r="I191" s="53"/>
      <c r="J191" s="133"/>
    </row>
    <row r="192" spans="1:10" ht="63.75" x14ac:dyDescent="0.2">
      <c r="A192" s="84">
        <f t="shared" ref="A192:A196" si="64">A191+1</f>
        <v>6</v>
      </c>
      <c r="B192" s="55" t="s">
        <v>213</v>
      </c>
      <c r="C192" s="83" t="s">
        <v>18</v>
      </c>
      <c r="D192" s="57">
        <v>100</v>
      </c>
      <c r="E192" s="57">
        <v>100</v>
      </c>
      <c r="F192" s="57">
        <v>100</v>
      </c>
      <c r="G192" s="57">
        <f t="shared" si="62"/>
        <v>100</v>
      </c>
      <c r="H192" s="57">
        <f t="shared" si="63"/>
        <v>100</v>
      </c>
      <c r="I192" s="66"/>
      <c r="J192" s="133"/>
    </row>
    <row r="193" spans="1:10" ht="63.75" x14ac:dyDescent="0.2">
      <c r="A193" s="84">
        <f t="shared" si="64"/>
        <v>7</v>
      </c>
      <c r="B193" s="55" t="s">
        <v>214</v>
      </c>
      <c r="C193" s="83" t="s">
        <v>18</v>
      </c>
      <c r="D193" s="57">
        <v>100</v>
      </c>
      <c r="E193" s="57">
        <v>100</v>
      </c>
      <c r="F193" s="57">
        <v>100</v>
      </c>
      <c r="G193" s="57">
        <f t="shared" si="62"/>
        <v>100</v>
      </c>
      <c r="H193" s="57">
        <f t="shared" si="63"/>
        <v>100</v>
      </c>
      <c r="I193" s="53"/>
      <c r="J193" s="133"/>
    </row>
    <row r="194" spans="1:10" ht="51" x14ac:dyDescent="0.2">
      <c r="A194" s="84">
        <f t="shared" si="64"/>
        <v>8</v>
      </c>
      <c r="B194" s="55" t="s">
        <v>215</v>
      </c>
      <c r="C194" s="83" t="s">
        <v>18</v>
      </c>
      <c r="D194" s="57">
        <v>100</v>
      </c>
      <c r="E194" s="57">
        <v>100</v>
      </c>
      <c r="F194" s="57">
        <v>0</v>
      </c>
      <c r="G194" s="57">
        <f t="shared" si="62"/>
        <v>0</v>
      </c>
      <c r="H194" s="57">
        <f t="shared" si="63"/>
        <v>0</v>
      </c>
      <c r="I194" s="53" t="s">
        <v>756</v>
      </c>
      <c r="J194" s="133"/>
    </row>
    <row r="195" spans="1:10" ht="38.25" x14ac:dyDescent="0.2">
      <c r="A195" s="84">
        <f t="shared" si="64"/>
        <v>9</v>
      </c>
      <c r="B195" s="55" t="s">
        <v>216</v>
      </c>
      <c r="C195" s="83" t="s">
        <v>18</v>
      </c>
      <c r="D195" s="57">
        <v>100</v>
      </c>
      <c r="E195" s="57">
        <v>100</v>
      </c>
      <c r="F195" s="57">
        <v>100</v>
      </c>
      <c r="G195" s="57">
        <f t="shared" si="62"/>
        <v>100</v>
      </c>
      <c r="H195" s="57">
        <f t="shared" si="63"/>
        <v>100</v>
      </c>
      <c r="I195" s="53"/>
      <c r="J195" s="133"/>
    </row>
    <row r="196" spans="1:10" ht="51" x14ac:dyDescent="0.2">
      <c r="A196" s="84">
        <f t="shared" si="64"/>
        <v>10</v>
      </c>
      <c r="B196" s="55" t="s">
        <v>217</v>
      </c>
      <c r="C196" s="83" t="s">
        <v>18</v>
      </c>
      <c r="D196" s="57">
        <v>100</v>
      </c>
      <c r="E196" s="57">
        <v>100</v>
      </c>
      <c r="F196" s="57">
        <v>100</v>
      </c>
      <c r="G196" s="57">
        <f t="shared" si="62"/>
        <v>100</v>
      </c>
      <c r="H196" s="57">
        <f t="shared" si="63"/>
        <v>100</v>
      </c>
      <c r="I196" s="53"/>
      <c r="J196" s="133"/>
    </row>
    <row r="197" spans="1:10" x14ac:dyDescent="0.2">
      <c r="A197" s="138" t="s">
        <v>218</v>
      </c>
      <c r="B197" s="138"/>
      <c r="C197" s="138"/>
      <c r="D197" s="138"/>
      <c r="E197" s="138"/>
      <c r="F197" s="138"/>
      <c r="G197" s="138"/>
      <c r="H197" s="138"/>
      <c r="I197" s="138"/>
      <c r="J197" s="133"/>
    </row>
    <row r="198" spans="1:10" ht="13.5" x14ac:dyDescent="0.2">
      <c r="A198" s="157" t="s">
        <v>219</v>
      </c>
      <c r="B198" s="157"/>
      <c r="C198" s="157"/>
      <c r="D198" s="157"/>
      <c r="E198" s="157"/>
      <c r="F198" s="157"/>
      <c r="G198" s="157"/>
      <c r="H198" s="157"/>
      <c r="I198" s="157"/>
      <c r="J198" s="133"/>
    </row>
    <row r="199" spans="1:10" ht="63.75" x14ac:dyDescent="0.2">
      <c r="A199" s="68">
        <v>1</v>
      </c>
      <c r="B199" s="85" t="s">
        <v>220</v>
      </c>
      <c r="C199" s="68" t="s">
        <v>18</v>
      </c>
      <c r="D199" s="86">
        <v>25</v>
      </c>
      <c r="E199" s="86">
        <v>26</v>
      </c>
      <c r="F199" s="86">
        <v>26</v>
      </c>
      <c r="G199" s="87">
        <f t="shared" ref="G199:G205" si="65">F199/E199*100</f>
        <v>100</v>
      </c>
      <c r="H199" s="87">
        <f t="shared" ref="H199:H202" si="66">F199/D199*100</f>
        <v>104</v>
      </c>
      <c r="I199" s="69"/>
      <c r="J199" s="133"/>
    </row>
    <row r="200" spans="1:10" ht="38.25" x14ac:dyDescent="0.2">
      <c r="A200" s="68">
        <v>2</v>
      </c>
      <c r="B200" s="85" t="s">
        <v>221</v>
      </c>
      <c r="C200" s="68" t="s">
        <v>13</v>
      </c>
      <c r="D200" s="86">
        <v>44</v>
      </c>
      <c r="E200" s="86">
        <v>46</v>
      </c>
      <c r="F200" s="86">
        <v>46</v>
      </c>
      <c r="G200" s="87">
        <f t="shared" si="65"/>
        <v>100</v>
      </c>
      <c r="H200" s="87">
        <f t="shared" si="66"/>
        <v>104.54545454545455</v>
      </c>
      <c r="I200" s="69"/>
      <c r="J200" s="133"/>
    </row>
    <row r="201" spans="1:10" ht="38.25" x14ac:dyDescent="0.2">
      <c r="A201" s="68">
        <v>3</v>
      </c>
      <c r="B201" s="85" t="s">
        <v>222</v>
      </c>
      <c r="C201" s="68" t="s">
        <v>13</v>
      </c>
      <c r="D201" s="86">
        <v>82</v>
      </c>
      <c r="E201" s="86">
        <v>83</v>
      </c>
      <c r="F201" s="86">
        <v>83</v>
      </c>
      <c r="G201" s="87">
        <f t="shared" si="65"/>
        <v>100</v>
      </c>
      <c r="H201" s="87">
        <f t="shared" si="66"/>
        <v>101.21951219512195</v>
      </c>
      <c r="I201" s="69"/>
      <c r="J201" s="133"/>
    </row>
    <row r="202" spans="1:10" ht="51" x14ac:dyDescent="0.2">
      <c r="A202" s="68">
        <v>4</v>
      </c>
      <c r="B202" s="85" t="s">
        <v>223</v>
      </c>
      <c r="C202" s="68" t="s">
        <v>18</v>
      </c>
      <c r="D202" s="86">
        <v>22</v>
      </c>
      <c r="E202" s="86">
        <v>23</v>
      </c>
      <c r="F202" s="86">
        <v>21</v>
      </c>
      <c r="G202" s="87">
        <f t="shared" si="65"/>
        <v>91.304347826086953</v>
      </c>
      <c r="H202" s="87">
        <f t="shared" si="66"/>
        <v>95.454545454545453</v>
      </c>
      <c r="I202" s="69" t="s">
        <v>224</v>
      </c>
      <c r="J202" s="133"/>
    </row>
    <row r="203" spans="1:10" ht="38.25" x14ac:dyDescent="0.2">
      <c r="A203" s="68">
        <v>5</v>
      </c>
      <c r="B203" s="85" t="s">
        <v>225</v>
      </c>
      <c r="C203" s="68" t="s">
        <v>13</v>
      </c>
      <c r="D203" s="86">
        <v>30</v>
      </c>
      <c r="E203" s="86">
        <v>31</v>
      </c>
      <c r="F203" s="86">
        <v>31</v>
      </c>
      <c r="G203" s="87">
        <f t="shared" si="65"/>
        <v>100</v>
      </c>
      <c r="H203" s="87">
        <v>100</v>
      </c>
      <c r="I203" s="69"/>
      <c r="J203" s="133"/>
    </row>
    <row r="204" spans="1:10" ht="38.25" x14ac:dyDescent="0.2">
      <c r="A204" s="68">
        <v>6</v>
      </c>
      <c r="B204" s="85" t="s">
        <v>226</v>
      </c>
      <c r="C204" s="68" t="s">
        <v>13</v>
      </c>
      <c r="D204" s="86">
        <v>3</v>
      </c>
      <c r="E204" s="86">
        <v>3</v>
      </c>
      <c r="F204" s="86">
        <v>2</v>
      </c>
      <c r="G204" s="87">
        <f t="shared" si="65"/>
        <v>66.666666666666657</v>
      </c>
      <c r="H204" s="87">
        <f>F204/D204*100</f>
        <v>66.666666666666657</v>
      </c>
      <c r="I204" s="69" t="s">
        <v>703</v>
      </c>
      <c r="J204" s="133"/>
    </row>
    <row r="205" spans="1:10" ht="25.5" x14ac:dyDescent="0.2">
      <c r="A205" s="70">
        <v>7</v>
      </c>
      <c r="B205" s="85" t="s">
        <v>227</v>
      </c>
      <c r="C205" s="70" t="s">
        <v>13</v>
      </c>
      <c r="D205" s="88">
        <v>6</v>
      </c>
      <c r="E205" s="88">
        <v>4</v>
      </c>
      <c r="F205" s="88">
        <v>4</v>
      </c>
      <c r="G205" s="87">
        <f t="shared" si="65"/>
        <v>100</v>
      </c>
      <c r="H205" s="87">
        <v>100</v>
      </c>
      <c r="I205" s="72"/>
      <c r="J205" s="133"/>
    </row>
    <row r="206" spans="1:10" x14ac:dyDescent="0.2">
      <c r="A206" s="158" t="s">
        <v>228</v>
      </c>
      <c r="B206" s="158"/>
      <c r="C206" s="158"/>
      <c r="D206" s="158"/>
      <c r="E206" s="158"/>
      <c r="F206" s="158"/>
      <c r="G206" s="158"/>
      <c r="H206" s="158"/>
      <c r="I206" s="158"/>
      <c r="J206" s="133"/>
    </row>
    <row r="207" spans="1:10" s="137" customFormat="1" ht="76.5" x14ac:dyDescent="0.2">
      <c r="A207" s="89">
        <v>1</v>
      </c>
      <c r="B207" s="90" t="s">
        <v>229</v>
      </c>
      <c r="C207" s="89" t="s">
        <v>18</v>
      </c>
      <c r="D207" s="91">
        <v>13</v>
      </c>
      <c r="E207" s="91">
        <v>13</v>
      </c>
      <c r="F207" s="91">
        <v>13</v>
      </c>
      <c r="G207" s="92">
        <f t="shared" ref="G207:G210" si="67">F207/E207*100</f>
        <v>100</v>
      </c>
      <c r="H207" s="92">
        <f t="shared" ref="H207:H210" si="68">F207/D207*100</f>
        <v>100</v>
      </c>
      <c r="I207" s="69"/>
      <c r="J207" s="136"/>
    </row>
    <row r="208" spans="1:10" s="137" customFormat="1" ht="76.5" x14ac:dyDescent="0.2">
      <c r="A208" s="89">
        <v>2</v>
      </c>
      <c r="B208" s="90" t="s">
        <v>230</v>
      </c>
      <c r="C208" s="89" t="s">
        <v>13</v>
      </c>
      <c r="D208" s="91">
        <v>32</v>
      </c>
      <c r="E208" s="91">
        <v>33</v>
      </c>
      <c r="F208" s="91">
        <v>33</v>
      </c>
      <c r="G208" s="92">
        <f t="shared" si="67"/>
        <v>100</v>
      </c>
      <c r="H208" s="92">
        <f t="shared" si="68"/>
        <v>103.125</v>
      </c>
      <c r="I208" s="69"/>
      <c r="J208" s="136"/>
    </row>
    <row r="209" spans="1:10" s="137" customFormat="1" ht="51" x14ac:dyDescent="0.2">
      <c r="A209" s="89">
        <v>3</v>
      </c>
      <c r="B209" s="90" t="s">
        <v>231</v>
      </c>
      <c r="C209" s="89" t="s">
        <v>13</v>
      </c>
      <c r="D209" s="91">
        <v>31</v>
      </c>
      <c r="E209" s="91">
        <v>32</v>
      </c>
      <c r="F209" s="91">
        <v>32</v>
      </c>
      <c r="G209" s="92">
        <f t="shared" si="67"/>
        <v>100</v>
      </c>
      <c r="H209" s="92">
        <f t="shared" si="68"/>
        <v>103.2258064516129</v>
      </c>
      <c r="I209" s="69"/>
      <c r="J209" s="136"/>
    </row>
    <row r="210" spans="1:10" s="137" customFormat="1" ht="51" x14ac:dyDescent="0.2">
      <c r="A210" s="89">
        <v>4</v>
      </c>
      <c r="B210" s="90" t="s">
        <v>232</v>
      </c>
      <c r="C210" s="89" t="s">
        <v>13</v>
      </c>
      <c r="D210" s="91">
        <v>78</v>
      </c>
      <c r="E210" s="91">
        <v>78</v>
      </c>
      <c r="F210" s="91">
        <v>78</v>
      </c>
      <c r="G210" s="92">
        <f t="shared" si="67"/>
        <v>100</v>
      </c>
      <c r="H210" s="92">
        <f t="shared" si="68"/>
        <v>100</v>
      </c>
      <c r="I210" s="69"/>
      <c r="J210" s="136"/>
    </row>
    <row r="211" spans="1:10" x14ac:dyDescent="0.2">
      <c r="A211" s="158" t="s">
        <v>233</v>
      </c>
      <c r="B211" s="158"/>
      <c r="C211" s="158"/>
      <c r="D211" s="158"/>
      <c r="E211" s="158"/>
      <c r="F211" s="158"/>
      <c r="G211" s="158"/>
      <c r="H211" s="158"/>
      <c r="I211" s="158"/>
      <c r="J211" s="133"/>
    </row>
    <row r="212" spans="1:10" s="137" customFormat="1" ht="38.25" x14ac:dyDescent="0.2">
      <c r="A212" s="89">
        <v>1</v>
      </c>
      <c r="B212" s="85" t="s">
        <v>234</v>
      </c>
      <c r="C212" s="89" t="s">
        <v>16</v>
      </c>
      <c r="D212" s="91">
        <v>550</v>
      </c>
      <c r="E212" s="91">
        <v>560</v>
      </c>
      <c r="F212" s="91">
        <v>560</v>
      </c>
      <c r="G212" s="92">
        <f>F212/E212*100</f>
        <v>100</v>
      </c>
      <c r="H212" s="92">
        <f>F212/D212*100</f>
        <v>101.81818181818181</v>
      </c>
      <c r="I212" s="69"/>
      <c r="J212" s="136"/>
    </row>
    <row r="213" spans="1:10" ht="27.75" customHeight="1" x14ac:dyDescent="0.2">
      <c r="A213" s="159" t="s">
        <v>235</v>
      </c>
      <c r="B213" s="159"/>
      <c r="C213" s="159"/>
      <c r="D213" s="159"/>
      <c r="E213" s="159"/>
      <c r="F213" s="159"/>
      <c r="G213" s="159"/>
      <c r="H213" s="159"/>
      <c r="I213" s="159"/>
      <c r="J213" s="133"/>
    </row>
    <row r="214" spans="1:10" s="137" customFormat="1" ht="63.75" x14ac:dyDescent="0.2">
      <c r="A214" s="78">
        <v>1</v>
      </c>
      <c r="B214" s="93" t="s">
        <v>236</v>
      </c>
      <c r="C214" s="78" t="s">
        <v>16</v>
      </c>
      <c r="D214" s="94">
        <v>227</v>
      </c>
      <c r="E214" s="94">
        <v>460</v>
      </c>
      <c r="F214" s="94">
        <v>250</v>
      </c>
      <c r="G214" s="71">
        <f t="shared" ref="G214:G220" si="69">F214/E214*100</f>
        <v>54.347826086956516</v>
      </c>
      <c r="H214" s="71">
        <f t="shared" ref="H214:H217" si="70">F214/D214*100</f>
        <v>110.13215859030836</v>
      </c>
      <c r="I214" s="72" t="s">
        <v>237</v>
      </c>
      <c r="J214" s="136"/>
    </row>
    <row r="215" spans="1:10" ht="76.5" x14ac:dyDescent="0.2">
      <c r="A215" s="78">
        <v>2</v>
      </c>
      <c r="B215" s="95" t="s">
        <v>238</v>
      </c>
      <c r="C215" s="78" t="s">
        <v>13</v>
      </c>
      <c r="D215" s="71">
        <v>8</v>
      </c>
      <c r="E215" s="71">
        <v>8</v>
      </c>
      <c r="F215" s="71">
        <v>11</v>
      </c>
      <c r="G215" s="71">
        <f t="shared" si="69"/>
        <v>137.5</v>
      </c>
      <c r="H215" s="71">
        <f t="shared" si="70"/>
        <v>137.5</v>
      </c>
      <c r="I215" s="72" t="s">
        <v>239</v>
      </c>
      <c r="J215" s="133"/>
    </row>
    <row r="216" spans="1:10" ht="25.5" x14ac:dyDescent="0.2">
      <c r="A216" s="78">
        <v>3</v>
      </c>
      <c r="B216" s="95" t="s">
        <v>240</v>
      </c>
      <c r="C216" s="78" t="s">
        <v>13</v>
      </c>
      <c r="D216" s="94">
        <v>15</v>
      </c>
      <c r="E216" s="94">
        <v>14</v>
      </c>
      <c r="F216" s="94">
        <v>14</v>
      </c>
      <c r="G216" s="71">
        <f t="shared" si="69"/>
        <v>100</v>
      </c>
      <c r="H216" s="71">
        <f t="shared" si="70"/>
        <v>93.333333333333329</v>
      </c>
      <c r="I216" s="72"/>
      <c r="J216" s="133"/>
    </row>
    <row r="217" spans="1:10" ht="51" x14ac:dyDescent="0.2">
      <c r="A217" s="78">
        <v>4</v>
      </c>
      <c r="B217" s="95" t="s">
        <v>241</v>
      </c>
      <c r="C217" s="78" t="s">
        <v>13</v>
      </c>
      <c r="D217" s="94">
        <v>2</v>
      </c>
      <c r="E217" s="94">
        <v>4</v>
      </c>
      <c r="F217" s="94">
        <v>2</v>
      </c>
      <c r="G217" s="71">
        <f t="shared" si="69"/>
        <v>50</v>
      </c>
      <c r="H217" s="71">
        <f t="shared" si="70"/>
        <v>100</v>
      </c>
      <c r="I217" s="72" t="s">
        <v>624</v>
      </c>
      <c r="J217" s="133"/>
    </row>
    <row r="218" spans="1:10" ht="89.25" x14ac:dyDescent="0.2">
      <c r="A218" s="78">
        <v>5</v>
      </c>
      <c r="B218" s="95" t="s">
        <v>242</v>
      </c>
      <c r="C218" s="78" t="s">
        <v>13</v>
      </c>
      <c r="D218" s="94">
        <v>10</v>
      </c>
      <c r="E218" s="94">
        <v>4</v>
      </c>
      <c r="F218" s="94">
        <v>0</v>
      </c>
      <c r="G218" s="71">
        <f t="shared" si="69"/>
        <v>0</v>
      </c>
      <c r="H218" s="71">
        <v>100</v>
      </c>
      <c r="I218" s="72" t="s">
        <v>697</v>
      </c>
      <c r="J218" s="133"/>
    </row>
    <row r="219" spans="1:10" s="137" customFormat="1" ht="63.75" x14ac:dyDescent="0.2">
      <c r="A219" s="78">
        <v>6</v>
      </c>
      <c r="B219" s="93" t="s">
        <v>243</v>
      </c>
      <c r="C219" s="78" t="s">
        <v>16</v>
      </c>
      <c r="D219" s="94">
        <v>83</v>
      </c>
      <c r="E219" s="94">
        <v>50</v>
      </c>
      <c r="F219" s="94">
        <v>80</v>
      </c>
      <c r="G219" s="71">
        <f t="shared" si="69"/>
        <v>160</v>
      </c>
      <c r="H219" s="71">
        <f t="shared" ref="H219:H220" si="71">F219/D219*100</f>
        <v>96.385542168674704</v>
      </c>
      <c r="I219" s="72" t="s">
        <v>776</v>
      </c>
      <c r="J219" s="136"/>
    </row>
    <row r="220" spans="1:10" s="137" customFormat="1" ht="127.5" x14ac:dyDescent="0.2">
      <c r="A220" s="78">
        <v>7</v>
      </c>
      <c r="B220" s="95" t="s">
        <v>244</v>
      </c>
      <c r="C220" s="78" t="s">
        <v>16</v>
      </c>
      <c r="D220" s="94">
        <v>292</v>
      </c>
      <c r="E220" s="94">
        <v>700</v>
      </c>
      <c r="F220" s="94">
        <v>160</v>
      </c>
      <c r="G220" s="71">
        <f t="shared" si="69"/>
        <v>22.857142857142858</v>
      </c>
      <c r="H220" s="71">
        <f t="shared" si="71"/>
        <v>54.794520547945204</v>
      </c>
      <c r="I220" s="72" t="s">
        <v>753</v>
      </c>
      <c r="J220" s="136"/>
    </row>
    <row r="221" spans="1:10" x14ac:dyDescent="0.2">
      <c r="A221" s="142" t="s">
        <v>245</v>
      </c>
      <c r="B221" s="142"/>
      <c r="C221" s="142"/>
      <c r="D221" s="142"/>
      <c r="E221" s="142"/>
      <c r="F221" s="142"/>
      <c r="G221" s="142"/>
      <c r="H221" s="142"/>
      <c r="I221" s="142"/>
    </row>
    <row r="222" spans="1:10" ht="140.25" x14ac:dyDescent="0.2">
      <c r="A222" s="54">
        <v>1</v>
      </c>
      <c r="B222" s="55" t="s">
        <v>246</v>
      </c>
      <c r="C222" s="54" t="s">
        <v>16</v>
      </c>
      <c r="D222" s="54">
        <v>559</v>
      </c>
      <c r="E222" s="54">
        <v>716</v>
      </c>
      <c r="F222" s="54">
        <v>549</v>
      </c>
      <c r="G222" s="57">
        <f t="shared" ref="G222:G233" si="72">F222/E222*100</f>
        <v>76.675977653631293</v>
      </c>
      <c r="H222" s="57">
        <f t="shared" ref="H222:H233" si="73">F222/D222*100</f>
        <v>98.211091234347052</v>
      </c>
      <c r="I222" s="53" t="s">
        <v>754</v>
      </c>
    </row>
    <row r="223" spans="1:10" ht="114.75" x14ac:dyDescent="0.2">
      <c r="A223" s="54">
        <v>2</v>
      </c>
      <c r="B223" s="55" t="s">
        <v>247</v>
      </c>
      <c r="C223" s="54" t="s">
        <v>16</v>
      </c>
      <c r="D223" s="54">
        <v>662</v>
      </c>
      <c r="E223" s="54">
        <v>767</v>
      </c>
      <c r="F223" s="54">
        <v>696</v>
      </c>
      <c r="G223" s="57">
        <f t="shared" si="72"/>
        <v>90.743155149934807</v>
      </c>
      <c r="H223" s="57">
        <f t="shared" si="73"/>
        <v>105.13595166163141</v>
      </c>
      <c r="I223" s="53" t="s">
        <v>683</v>
      </c>
    </row>
    <row r="224" spans="1:10" ht="51" x14ac:dyDescent="0.2">
      <c r="A224" s="54">
        <v>3</v>
      </c>
      <c r="B224" s="55" t="s">
        <v>248</v>
      </c>
      <c r="C224" s="54" t="s">
        <v>16</v>
      </c>
      <c r="D224" s="54">
        <v>71</v>
      </c>
      <c r="E224" s="54">
        <v>85</v>
      </c>
      <c r="F224" s="54">
        <v>86</v>
      </c>
      <c r="G224" s="57">
        <f t="shared" si="72"/>
        <v>101.17647058823529</v>
      </c>
      <c r="H224" s="57">
        <f t="shared" si="73"/>
        <v>121.12676056338027</v>
      </c>
      <c r="I224" s="53" t="s">
        <v>625</v>
      </c>
    </row>
    <row r="225" spans="1:9" ht="25.5" x14ac:dyDescent="0.2">
      <c r="A225" s="54">
        <v>4</v>
      </c>
      <c r="B225" s="55" t="s">
        <v>250</v>
      </c>
      <c r="C225" s="54" t="s">
        <v>16</v>
      </c>
      <c r="D225" s="54">
        <v>67</v>
      </c>
      <c r="E225" s="54">
        <v>90</v>
      </c>
      <c r="F225" s="54">
        <v>60</v>
      </c>
      <c r="G225" s="57">
        <f t="shared" si="72"/>
        <v>66.666666666666657</v>
      </c>
      <c r="H225" s="57">
        <f t="shared" si="73"/>
        <v>89.552238805970148</v>
      </c>
      <c r="I225" s="53" t="s">
        <v>625</v>
      </c>
    </row>
    <row r="226" spans="1:9" ht="165.75" x14ac:dyDescent="0.2">
      <c r="A226" s="54">
        <v>5</v>
      </c>
      <c r="B226" s="55" t="s">
        <v>251</v>
      </c>
      <c r="C226" s="54" t="s">
        <v>16</v>
      </c>
      <c r="D226" s="54">
        <v>437</v>
      </c>
      <c r="E226" s="54">
        <v>353</v>
      </c>
      <c r="F226" s="54">
        <v>572</v>
      </c>
      <c r="G226" s="57">
        <f t="shared" si="72"/>
        <v>162.03966005665723</v>
      </c>
      <c r="H226" s="57">
        <f t="shared" si="73"/>
        <v>130.89244851258582</v>
      </c>
      <c r="I226" s="53" t="s">
        <v>684</v>
      </c>
    </row>
    <row r="227" spans="1:9" ht="38.25" x14ac:dyDescent="0.2">
      <c r="A227" s="54">
        <v>6</v>
      </c>
      <c r="B227" s="55" t="s">
        <v>252</v>
      </c>
      <c r="C227" s="54" t="s">
        <v>16</v>
      </c>
      <c r="D227" s="54">
        <v>341</v>
      </c>
      <c r="E227" s="54">
        <v>500</v>
      </c>
      <c r="F227" s="54">
        <v>366</v>
      </c>
      <c r="G227" s="57">
        <f t="shared" si="72"/>
        <v>73.2</v>
      </c>
      <c r="H227" s="57">
        <f t="shared" si="73"/>
        <v>107.33137829912023</v>
      </c>
      <c r="I227" s="53" t="s">
        <v>249</v>
      </c>
    </row>
    <row r="228" spans="1:9" ht="25.5" x14ac:dyDescent="0.2">
      <c r="A228" s="54">
        <v>7</v>
      </c>
      <c r="B228" s="55" t="s">
        <v>253</v>
      </c>
      <c r="C228" s="54" t="s">
        <v>13</v>
      </c>
      <c r="D228" s="54">
        <v>1</v>
      </c>
      <c r="E228" s="54">
        <v>1</v>
      </c>
      <c r="F228" s="54">
        <v>1</v>
      </c>
      <c r="G228" s="57">
        <f t="shared" si="72"/>
        <v>100</v>
      </c>
      <c r="H228" s="57">
        <f t="shared" si="73"/>
        <v>100</v>
      </c>
      <c r="I228" s="53"/>
    </row>
    <row r="229" spans="1:9" ht="63.75" x14ac:dyDescent="0.2">
      <c r="A229" s="54">
        <v>8</v>
      </c>
      <c r="B229" s="55" t="s">
        <v>254</v>
      </c>
      <c r="C229" s="54" t="s">
        <v>16</v>
      </c>
      <c r="D229" s="54">
        <v>754</v>
      </c>
      <c r="E229" s="56">
        <v>1020</v>
      </c>
      <c r="F229" s="54">
        <v>746</v>
      </c>
      <c r="G229" s="57">
        <f t="shared" si="72"/>
        <v>73.137254901960773</v>
      </c>
      <c r="H229" s="57">
        <f t="shared" si="73"/>
        <v>98.938992042440319</v>
      </c>
      <c r="I229" s="53" t="s">
        <v>255</v>
      </c>
    </row>
    <row r="230" spans="1:9" ht="114.75" x14ac:dyDescent="0.2">
      <c r="A230" s="54">
        <v>9</v>
      </c>
      <c r="B230" s="55" t="s">
        <v>256</v>
      </c>
      <c r="C230" s="54" t="s">
        <v>16</v>
      </c>
      <c r="D230" s="54">
        <v>526</v>
      </c>
      <c r="E230" s="54">
        <v>600</v>
      </c>
      <c r="F230" s="54">
        <v>560</v>
      </c>
      <c r="G230" s="57">
        <f t="shared" si="72"/>
        <v>93.333333333333329</v>
      </c>
      <c r="H230" s="57">
        <f t="shared" si="73"/>
        <v>106.46387832699619</v>
      </c>
      <c r="I230" s="53" t="s">
        <v>685</v>
      </c>
    </row>
    <row r="231" spans="1:9" ht="76.5" x14ac:dyDescent="0.2">
      <c r="A231" s="54">
        <v>10</v>
      </c>
      <c r="B231" s="55" t="s">
        <v>257</v>
      </c>
      <c r="C231" s="54" t="s">
        <v>16</v>
      </c>
      <c r="D231" s="54">
        <v>61</v>
      </c>
      <c r="E231" s="54">
        <v>97</v>
      </c>
      <c r="F231" s="54">
        <v>85</v>
      </c>
      <c r="G231" s="57">
        <f t="shared" si="72"/>
        <v>87.628865979381445</v>
      </c>
      <c r="H231" s="57">
        <f t="shared" si="73"/>
        <v>139.34426229508196</v>
      </c>
      <c r="I231" s="96" t="s">
        <v>258</v>
      </c>
    </row>
    <row r="232" spans="1:9" ht="76.5" x14ac:dyDescent="0.2">
      <c r="A232" s="54">
        <v>11</v>
      </c>
      <c r="B232" s="55" t="s">
        <v>259</v>
      </c>
      <c r="C232" s="54" t="s">
        <v>18</v>
      </c>
      <c r="D232" s="54">
        <v>89</v>
      </c>
      <c r="E232" s="54">
        <v>70</v>
      </c>
      <c r="F232" s="54">
        <v>88</v>
      </c>
      <c r="G232" s="57">
        <f t="shared" si="72"/>
        <v>125.71428571428571</v>
      </c>
      <c r="H232" s="57">
        <f t="shared" si="73"/>
        <v>98.876404494382015</v>
      </c>
      <c r="I232" s="96" t="s">
        <v>260</v>
      </c>
    </row>
    <row r="233" spans="1:9" ht="76.5" x14ac:dyDescent="0.2">
      <c r="A233" s="54">
        <v>12</v>
      </c>
      <c r="B233" s="55" t="s">
        <v>261</v>
      </c>
      <c r="C233" s="54" t="s">
        <v>18</v>
      </c>
      <c r="D233" s="57">
        <v>87</v>
      </c>
      <c r="E233" s="57">
        <v>82</v>
      </c>
      <c r="F233" s="57">
        <v>84</v>
      </c>
      <c r="G233" s="57">
        <f t="shared" si="72"/>
        <v>102.4390243902439</v>
      </c>
      <c r="H233" s="57">
        <f t="shared" si="73"/>
        <v>96.551724137931032</v>
      </c>
      <c r="I233" s="96" t="s">
        <v>686</v>
      </c>
    </row>
    <row r="234" spans="1:9" ht="30.75" customHeight="1" x14ac:dyDescent="0.2">
      <c r="A234" s="142" t="s">
        <v>262</v>
      </c>
      <c r="B234" s="142"/>
      <c r="C234" s="142"/>
      <c r="D234" s="142"/>
      <c r="E234" s="142"/>
      <c r="F234" s="142"/>
      <c r="G234" s="142"/>
      <c r="H234" s="142"/>
      <c r="I234" s="142"/>
    </row>
    <row r="235" spans="1:9" ht="123" customHeight="1" x14ac:dyDescent="0.2">
      <c r="A235" s="78">
        <v>1</v>
      </c>
      <c r="B235" s="55" t="s">
        <v>263</v>
      </c>
      <c r="C235" s="78" t="s">
        <v>155</v>
      </c>
      <c r="D235" s="78">
        <v>13</v>
      </c>
      <c r="E235" s="78">
        <v>4</v>
      </c>
      <c r="F235" s="78">
        <v>5</v>
      </c>
      <c r="G235" s="71">
        <f t="shared" ref="G235:G237" si="74">F235/E235*100</f>
        <v>125</v>
      </c>
      <c r="H235" s="71">
        <f t="shared" ref="H235:H237" si="75">F235/D235*100</f>
        <v>38.461538461538467</v>
      </c>
      <c r="I235" s="72"/>
    </row>
    <row r="236" spans="1:9" ht="51" x14ac:dyDescent="0.2">
      <c r="A236" s="78">
        <v>2</v>
      </c>
      <c r="B236" s="55" t="s">
        <v>264</v>
      </c>
      <c r="C236" s="78" t="s">
        <v>18</v>
      </c>
      <c r="D236" s="78">
        <v>91</v>
      </c>
      <c r="E236" s="78">
        <v>90</v>
      </c>
      <c r="F236" s="78">
        <v>89</v>
      </c>
      <c r="G236" s="71">
        <f>E236/F236*100</f>
        <v>101.12359550561798</v>
      </c>
      <c r="H236" s="71">
        <f t="shared" si="75"/>
        <v>97.802197802197796</v>
      </c>
      <c r="I236" s="72" t="s">
        <v>648</v>
      </c>
    </row>
    <row r="237" spans="1:9" ht="51" x14ac:dyDescent="0.2">
      <c r="A237" s="78">
        <v>3</v>
      </c>
      <c r="B237" s="55" t="s">
        <v>265</v>
      </c>
      <c r="C237" s="78" t="s">
        <v>155</v>
      </c>
      <c r="D237" s="78">
        <v>1</v>
      </c>
      <c r="E237" s="78">
        <v>1</v>
      </c>
      <c r="F237" s="78">
        <v>1</v>
      </c>
      <c r="G237" s="71">
        <f t="shared" si="74"/>
        <v>100</v>
      </c>
      <c r="H237" s="71">
        <f t="shared" si="75"/>
        <v>100</v>
      </c>
      <c r="I237" s="72"/>
    </row>
    <row r="238" spans="1:9" ht="89.25" x14ac:dyDescent="0.2">
      <c r="A238" s="78">
        <v>4</v>
      </c>
      <c r="B238" s="97" t="s">
        <v>266</v>
      </c>
      <c r="C238" s="98" t="s">
        <v>155</v>
      </c>
      <c r="D238" s="98">
        <v>8</v>
      </c>
      <c r="E238" s="98">
        <v>6</v>
      </c>
      <c r="F238" s="98">
        <v>9</v>
      </c>
      <c r="G238" s="99">
        <f>F238/E238*100</f>
        <v>150</v>
      </c>
      <c r="H238" s="99">
        <f>F238/D238*100</f>
        <v>112.5</v>
      </c>
      <c r="I238" s="100"/>
    </row>
    <row r="239" spans="1:9" ht="76.5" x14ac:dyDescent="0.2">
      <c r="A239" s="101">
        <v>5</v>
      </c>
      <c r="B239" s="102" t="s">
        <v>649</v>
      </c>
      <c r="C239" s="103" t="s">
        <v>155</v>
      </c>
      <c r="D239" s="103">
        <v>1</v>
      </c>
      <c r="E239" s="103">
        <v>1</v>
      </c>
      <c r="F239" s="103">
        <v>1</v>
      </c>
      <c r="G239" s="71">
        <f>F239/E239*100</f>
        <v>100</v>
      </c>
      <c r="H239" s="71">
        <f>F239/D239*100</f>
        <v>100</v>
      </c>
      <c r="I239" s="104"/>
    </row>
    <row r="240" spans="1:9" x14ac:dyDescent="0.2">
      <c r="A240" s="154" t="s">
        <v>267</v>
      </c>
      <c r="B240" s="155"/>
      <c r="C240" s="155"/>
      <c r="D240" s="155"/>
      <c r="E240" s="155"/>
      <c r="F240" s="155"/>
      <c r="G240" s="155"/>
      <c r="H240" s="155"/>
      <c r="I240" s="155"/>
    </row>
    <row r="241" spans="1:9" x14ac:dyDescent="0.2">
      <c r="A241" s="152" t="s">
        <v>268</v>
      </c>
      <c r="B241" s="152"/>
      <c r="C241" s="152"/>
      <c r="D241" s="152"/>
      <c r="E241" s="152"/>
      <c r="F241" s="152"/>
      <c r="G241" s="152"/>
      <c r="H241" s="152"/>
      <c r="I241" s="152"/>
    </row>
    <row r="242" spans="1:9" x14ac:dyDescent="0.2">
      <c r="A242" s="144">
        <v>1</v>
      </c>
      <c r="B242" s="149" t="s">
        <v>269</v>
      </c>
      <c r="C242" s="78" t="s">
        <v>155</v>
      </c>
      <c r="D242" s="54">
        <v>101</v>
      </c>
      <c r="E242" s="54">
        <v>132</v>
      </c>
      <c r="F242" s="54">
        <v>102</v>
      </c>
      <c r="G242" s="57">
        <f t="shared" ref="G242:G273" si="76">F242/E242*100</f>
        <v>77.272727272727266</v>
      </c>
      <c r="H242" s="71">
        <f t="shared" ref="H242:H273" si="77">F242/D242*100</f>
        <v>100.99009900990099</v>
      </c>
      <c r="I242" s="156" t="s">
        <v>270</v>
      </c>
    </row>
    <row r="243" spans="1:9" ht="39.75" customHeight="1" x14ac:dyDescent="0.2">
      <c r="A243" s="144"/>
      <c r="B243" s="149"/>
      <c r="C243" s="78" t="s">
        <v>271</v>
      </c>
      <c r="D243" s="54">
        <v>89.5</v>
      </c>
      <c r="E243" s="54">
        <v>122</v>
      </c>
      <c r="F243" s="54">
        <v>91.8</v>
      </c>
      <c r="G243" s="57">
        <f t="shared" si="76"/>
        <v>75.245901639344254</v>
      </c>
      <c r="H243" s="71">
        <f t="shared" si="77"/>
        <v>102.56983240223462</v>
      </c>
      <c r="I243" s="156"/>
    </row>
    <row r="244" spans="1:9" ht="12.75" customHeight="1" x14ac:dyDescent="0.2">
      <c r="A244" s="144">
        <f>A242+1</f>
        <v>2</v>
      </c>
      <c r="B244" s="149" t="s">
        <v>272</v>
      </c>
      <c r="C244" s="78" t="s">
        <v>155</v>
      </c>
      <c r="D244" s="56">
        <v>265805</v>
      </c>
      <c r="E244" s="56">
        <v>40500</v>
      </c>
      <c r="F244" s="56">
        <v>198197</v>
      </c>
      <c r="G244" s="57">
        <f t="shared" si="76"/>
        <v>489.37530864197532</v>
      </c>
      <c r="H244" s="71">
        <f t="shared" si="77"/>
        <v>74.564812550553981</v>
      </c>
      <c r="I244" s="150" t="s">
        <v>729</v>
      </c>
    </row>
    <row r="245" spans="1:9" x14ac:dyDescent="0.2">
      <c r="A245" s="144"/>
      <c r="B245" s="149"/>
      <c r="C245" s="78" t="s">
        <v>273</v>
      </c>
      <c r="D245" s="56">
        <v>6083</v>
      </c>
      <c r="E245" s="56">
        <v>5400</v>
      </c>
      <c r="F245" s="56">
        <v>4483</v>
      </c>
      <c r="G245" s="57">
        <f t="shared" si="76"/>
        <v>83.018518518518519</v>
      </c>
      <c r="H245" s="71">
        <f t="shared" si="77"/>
        <v>73.69718888706231</v>
      </c>
      <c r="I245" s="150"/>
    </row>
    <row r="246" spans="1:9" ht="25.5" x14ac:dyDescent="0.2">
      <c r="A246" s="54">
        <f>A244+1</f>
        <v>3</v>
      </c>
      <c r="B246" s="55" t="s">
        <v>274</v>
      </c>
      <c r="C246" s="78" t="s">
        <v>155</v>
      </c>
      <c r="D246" s="56">
        <v>1662</v>
      </c>
      <c r="E246" s="54">
        <v>650</v>
      </c>
      <c r="F246" s="56">
        <v>2040</v>
      </c>
      <c r="G246" s="57">
        <f t="shared" si="76"/>
        <v>313.84615384615387</v>
      </c>
      <c r="H246" s="71">
        <f t="shared" si="77"/>
        <v>122.74368231046931</v>
      </c>
      <c r="I246" s="53"/>
    </row>
    <row r="247" spans="1:9" ht="25.5" x14ac:dyDescent="0.2">
      <c r="A247" s="54">
        <f t="shared" ref="A247:A248" si="78">A246+1</f>
        <v>4</v>
      </c>
      <c r="B247" s="55" t="s">
        <v>275</v>
      </c>
      <c r="C247" s="78" t="s">
        <v>155</v>
      </c>
      <c r="D247" s="54">
        <v>614</v>
      </c>
      <c r="E247" s="54">
        <v>1000</v>
      </c>
      <c r="F247" s="54">
        <v>757</v>
      </c>
      <c r="G247" s="57">
        <f t="shared" si="76"/>
        <v>75.7</v>
      </c>
      <c r="H247" s="71">
        <f t="shared" si="77"/>
        <v>123.28990228013031</v>
      </c>
      <c r="I247" s="53" t="s">
        <v>276</v>
      </c>
    </row>
    <row r="248" spans="1:9" x14ac:dyDescent="0.2">
      <c r="A248" s="144">
        <f t="shared" si="78"/>
        <v>5</v>
      </c>
      <c r="B248" s="149" t="s">
        <v>277</v>
      </c>
      <c r="C248" s="151" t="s">
        <v>155</v>
      </c>
      <c r="D248" s="54">
        <v>126</v>
      </c>
      <c r="E248" s="54">
        <v>290</v>
      </c>
      <c r="F248" s="54">
        <v>232</v>
      </c>
      <c r="G248" s="57">
        <f t="shared" si="76"/>
        <v>80</v>
      </c>
      <c r="H248" s="71">
        <f t="shared" si="77"/>
        <v>184.12698412698413</v>
      </c>
      <c r="I248" s="150" t="s">
        <v>729</v>
      </c>
    </row>
    <row r="249" spans="1:9" x14ac:dyDescent="0.2">
      <c r="A249" s="144"/>
      <c r="B249" s="149"/>
      <c r="C249" s="151"/>
      <c r="D249" s="54">
        <v>114</v>
      </c>
      <c r="E249" s="54">
        <v>50</v>
      </c>
      <c r="F249" s="54">
        <v>699</v>
      </c>
      <c r="G249" s="57">
        <f t="shared" si="76"/>
        <v>1398</v>
      </c>
      <c r="H249" s="71">
        <f t="shared" si="77"/>
        <v>613.15789473684208</v>
      </c>
      <c r="I249" s="150"/>
    </row>
    <row r="250" spans="1:9" ht="25.5" x14ac:dyDescent="0.2">
      <c r="A250" s="54">
        <f>A248+1</f>
        <v>6</v>
      </c>
      <c r="B250" s="55" t="s">
        <v>278</v>
      </c>
      <c r="C250" s="78" t="s">
        <v>279</v>
      </c>
      <c r="D250" s="54">
        <v>0</v>
      </c>
      <c r="E250" s="54">
        <v>22</v>
      </c>
      <c r="F250" s="54">
        <v>0</v>
      </c>
      <c r="G250" s="57">
        <f t="shared" si="76"/>
        <v>0</v>
      </c>
      <c r="H250" s="71" t="e">
        <f t="shared" si="77"/>
        <v>#DIV/0!</v>
      </c>
      <c r="I250" s="53" t="s">
        <v>728</v>
      </c>
    </row>
    <row r="251" spans="1:9" ht="25.5" x14ac:dyDescent="0.2">
      <c r="A251" s="54">
        <f t="shared" ref="A251:A271" si="79">A250+1</f>
        <v>7</v>
      </c>
      <c r="B251" s="55" t="s">
        <v>280</v>
      </c>
      <c r="C251" s="78" t="s">
        <v>155</v>
      </c>
      <c r="D251" s="54">
        <v>0</v>
      </c>
      <c r="E251" s="56">
        <v>14400</v>
      </c>
      <c r="F251" s="54">
        <v>0</v>
      </c>
      <c r="G251" s="57">
        <f t="shared" si="76"/>
        <v>0</v>
      </c>
      <c r="H251" s="71" t="e">
        <f t="shared" si="77"/>
        <v>#DIV/0!</v>
      </c>
      <c r="I251" s="53" t="s">
        <v>777</v>
      </c>
    </row>
    <row r="252" spans="1:9" ht="38.25" x14ac:dyDescent="0.2">
      <c r="A252" s="54">
        <f t="shared" si="79"/>
        <v>8</v>
      </c>
      <c r="B252" s="55" t="s">
        <v>281</v>
      </c>
      <c r="C252" s="78" t="s">
        <v>271</v>
      </c>
      <c r="D252" s="54">
        <v>197.11</v>
      </c>
      <c r="E252" s="54">
        <v>203.83</v>
      </c>
      <c r="F252" s="54">
        <v>197.11</v>
      </c>
      <c r="G252" s="57">
        <f t="shared" si="76"/>
        <v>96.703134965412346</v>
      </c>
      <c r="H252" s="71">
        <f t="shared" si="77"/>
        <v>100</v>
      </c>
      <c r="I252" s="53" t="s">
        <v>727</v>
      </c>
    </row>
    <row r="253" spans="1:9" x14ac:dyDescent="0.2">
      <c r="A253" s="49">
        <f t="shared" si="79"/>
        <v>9</v>
      </c>
      <c r="B253" s="55" t="s">
        <v>282</v>
      </c>
      <c r="C253" s="78" t="s">
        <v>155</v>
      </c>
      <c r="D253" s="54">
        <v>15</v>
      </c>
      <c r="E253" s="54">
        <v>14</v>
      </c>
      <c r="F253" s="54">
        <v>15</v>
      </c>
      <c r="G253" s="57">
        <f t="shared" si="76"/>
        <v>107.14285714285714</v>
      </c>
      <c r="H253" s="71">
        <f t="shared" si="77"/>
        <v>100</v>
      </c>
      <c r="I253" s="53"/>
    </row>
    <row r="254" spans="1:9" ht="25.5" x14ac:dyDescent="0.2">
      <c r="A254" s="49">
        <f t="shared" si="79"/>
        <v>10</v>
      </c>
      <c r="B254" s="55" t="s">
        <v>283</v>
      </c>
      <c r="C254" s="78" t="s">
        <v>155</v>
      </c>
      <c r="D254" s="54">
        <v>16</v>
      </c>
      <c r="E254" s="54">
        <v>19</v>
      </c>
      <c r="F254" s="54">
        <v>16</v>
      </c>
      <c r="G254" s="57">
        <f t="shared" si="76"/>
        <v>84.210526315789465</v>
      </c>
      <c r="H254" s="71">
        <f t="shared" si="77"/>
        <v>100</v>
      </c>
      <c r="I254" s="53" t="s">
        <v>726</v>
      </c>
    </row>
    <row r="255" spans="1:9" ht="25.5" x14ac:dyDescent="0.2">
      <c r="A255" s="49">
        <f t="shared" si="79"/>
        <v>11</v>
      </c>
      <c r="B255" s="55" t="s">
        <v>284</v>
      </c>
      <c r="C255" s="78" t="s">
        <v>155</v>
      </c>
      <c r="D255" s="54">
        <v>124</v>
      </c>
      <c r="E255" s="54">
        <v>9</v>
      </c>
      <c r="F255" s="54">
        <v>62</v>
      </c>
      <c r="G255" s="57">
        <f t="shared" si="76"/>
        <v>688.88888888888891</v>
      </c>
      <c r="H255" s="71">
        <f t="shared" si="77"/>
        <v>50</v>
      </c>
      <c r="I255" s="53"/>
    </row>
    <row r="256" spans="1:9" x14ac:dyDescent="0.2">
      <c r="A256" s="49">
        <f t="shared" si="79"/>
        <v>12</v>
      </c>
      <c r="B256" s="55" t="s">
        <v>285</v>
      </c>
      <c r="C256" s="78" t="s">
        <v>155</v>
      </c>
      <c r="D256" s="56">
        <v>23745</v>
      </c>
      <c r="E256" s="56">
        <v>19800</v>
      </c>
      <c r="F256" s="56">
        <v>25767</v>
      </c>
      <c r="G256" s="57">
        <f t="shared" si="76"/>
        <v>130.13636363636363</v>
      </c>
      <c r="H256" s="71">
        <f t="shared" si="77"/>
        <v>108.51547694251423</v>
      </c>
      <c r="I256" s="53"/>
    </row>
    <row r="257" spans="1:9" ht="25.5" x14ac:dyDescent="0.2">
      <c r="A257" s="49">
        <f t="shared" si="79"/>
        <v>13</v>
      </c>
      <c r="B257" s="55" t="s">
        <v>286</v>
      </c>
      <c r="C257" s="78" t="s">
        <v>287</v>
      </c>
      <c r="D257" s="105">
        <v>15909.15</v>
      </c>
      <c r="E257" s="56">
        <v>14670</v>
      </c>
      <c r="F257" s="105">
        <v>15644.5</v>
      </c>
      <c r="G257" s="57">
        <f t="shared" si="76"/>
        <v>106.64280845262439</v>
      </c>
      <c r="H257" s="71">
        <f t="shared" si="77"/>
        <v>98.336491893030114</v>
      </c>
      <c r="I257" s="53"/>
    </row>
    <row r="258" spans="1:9" ht="25.5" x14ac:dyDescent="0.2">
      <c r="A258" s="49">
        <f t="shared" si="79"/>
        <v>14</v>
      </c>
      <c r="B258" s="55" t="s">
        <v>288</v>
      </c>
      <c r="C258" s="78" t="s">
        <v>18</v>
      </c>
      <c r="D258" s="54">
        <v>98.5</v>
      </c>
      <c r="E258" s="54">
        <v>98.8</v>
      </c>
      <c r="F258" s="54">
        <v>98</v>
      </c>
      <c r="G258" s="57">
        <f t="shared" si="76"/>
        <v>99.190283400809719</v>
      </c>
      <c r="H258" s="71">
        <f t="shared" si="77"/>
        <v>99.492385786802032</v>
      </c>
      <c r="I258" s="53"/>
    </row>
    <row r="259" spans="1:9" ht="38.25" x14ac:dyDescent="0.2">
      <c r="A259" s="49">
        <f t="shared" si="79"/>
        <v>15</v>
      </c>
      <c r="B259" s="51" t="s">
        <v>289</v>
      </c>
      <c r="C259" s="103" t="s">
        <v>155</v>
      </c>
      <c r="D259" s="49">
        <v>0</v>
      </c>
      <c r="E259" s="49">
        <v>122</v>
      </c>
      <c r="F259" s="49">
        <v>0</v>
      </c>
      <c r="G259" s="50">
        <f t="shared" si="76"/>
        <v>0</v>
      </c>
      <c r="H259" s="106" t="e">
        <f t="shared" si="77"/>
        <v>#DIV/0!</v>
      </c>
      <c r="I259" s="53" t="s">
        <v>725</v>
      </c>
    </row>
    <row r="260" spans="1:9" ht="25.5" x14ac:dyDescent="0.2">
      <c r="A260" s="49">
        <v>16</v>
      </c>
      <c r="B260" s="55" t="s">
        <v>291</v>
      </c>
      <c r="C260" s="78" t="s">
        <v>271</v>
      </c>
      <c r="D260" s="54">
        <v>0</v>
      </c>
      <c r="E260" s="54">
        <v>24.2</v>
      </c>
      <c r="F260" s="54">
        <v>0</v>
      </c>
      <c r="G260" s="57">
        <f t="shared" si="76"/>
        <v>0</v>
      </c>
      <c r="H260" s="71" t="e">
        <f t="shared" si="77"/>
        <v>#DIV/0!</v>
      </c>
      <c r="I260" s="53" t="s">
        <v>724</v>
      </c>
    </row>
    <row r="261" spans="1:9" ht="25.5" x14ac:dyDescent="0.2">
      <c r="A261" s="49">
        <v>17</v>
      </c>
      <c r="B261" s="55" t="s">
        <v>292</v>
      </c>
      <c r="C261" s="78" t="s">
        <v>155</v>
      </c>
      <c r="D261" s="54">
        <v>0</v>
      </c>
      <c r="E261" s="54">
        <v>2</v>
      </c>
      <c r="F261" s="54">
        <v>0</v>
      </c>
      <c r="G261" s="57">
        <f t="shared" si="76"/>
        <v>0</v>
      </c>
      <c r="H261" s="71" t="e">
        <f t="shared" si="77"/>
        <v>#DIV/0!</v>
      </c>
      <c r="I261" s="53" t="s">
        <v>723</v>
      </c>
    </row>
    <row r="262" spans="1:9" ht="38.25" x14ac:dyDescent="0.2">
      <c r="A262" s="49">
        <f t="shared" si="79"/>
        <v>18</v>
      </c>
      <c r="B262" s="55" t="s">
        <v>293</v>
      </c>
      <c r="C262" s="78" t="s">
        <v>155</v>
      </c>
      <c r="D262" s="54">
        <v>62</v>
      </c>
      <c r="E262" s="54">
        <v>219</v>
      </c>
      <c r="F262" s="54">
        <v>40</v>
      </c>
      <c r="G262" s="57">
        <f t="shared" si="76"/>
        <v>18.264840182648399</v>
      </c>
      <c r="H262" s="71">
        <f t="shared" si="77"/>
        <v>64.516129032258064</v>
      </c>
      <c r="I262" s="53" t="s">
        <v>722</v>
      </c>
    </row>
    <row r="263" spans="1:9" ht="51" x14ac:dyDescent="0.2">
      <c r="A263" s="49">
        <f t="shared" si="79"/>
        <v>19</v>
      </c>
      <c r="B263" s="55" t="s">
        <v>294</v>
      </c>
      <c r="C263" s="78" t="s">
        <v>155</v>
      </c>
      <c r="D263" s="54">
        <v>60</v>
      </c>
      <c r="E263" s="54">
        <v>42</v>
      </c>
      <c r="F263" s="54">
        <v>24</v>
      </c>
      <c r="G263" s="57">
        <f t="shared" si="76"/>
        <v>57.142857142857139</v>
      </c>
      <c r="H263" s="71">
        <f t="shared" si="77"/>
        <v>40</v>
      </c>
      <c r="I263" s="53" t="s">
        <v>721</v>
      </c>
    </row>
    <row r="264" spans="1:9" ht="25.5" x14ac:dyDescent="0.2">
      <c r="A264" s="49">
        <f t="shared" si="79"/>
        <v>20</v>
      </c>
      <c r="B264" s="55" t="s">
        <v>295</v>
      </c>
      <c r="C264" s="78" t="s">
        <v>296</v>
      </c>
      <c r="D264" s="54">
        <v>398</v>
      </c>
      <c r="E264" s="54">
        <v>306</v>
      </c>
      <c r="F264" s="54">
        <v>421</v>
      </c>
      <c r="G264" s="57">
        <f t="shared" si="76"/>
        <v>137.58169934640523</v>
      </c>
      <c r="H264" s="71">
        <f t="shared" si="77"/>
        <v>105.77889447236181</v>
      </c>
      <c r="I264" s="53"/>
    </row>
    <row r="265" spans="1:9" ht="38.25" x14ac:dyDescent="0.2">
      <c r="A265" s="49">
        <f t="shared" si="79"/>
        <v>21</v>
      </c>
      <c r="B265" s="55" t="s">
        <v>297</v>
      </c>
      <c r="C265" s="78" t="s">
        <v>18</v>
      </c>
      <c r="D265" s="54">
        <v>46</v>
      </c>
      <c r="E265" s="54">
        <v>43</v>
      </c>
      <c r="F265" s="54">
        <v>46</v>
      </c>
      <c r="G265" s="57">
        <f t="shared" si="76"/>
        <v>106.9767441860465</v>
      </c>
      <c r="H265" s="71">
        <f t="shared" si="77"/>
        <v>100</v>
      </c>
      <c r="I265" s="53"/>
    </row>
    <row r="266" spans="1:9" ht="25.5" x14ac:dyDescent="0.2">
      <c r="A266" s="49">
        <f t="shared" si="79"/>
        <v>22</v>
      </c>
      <c r="B266" s="55" t="s">
        <v>298</v>
      </c>
      <c r="C266" s="78" t="s">
        <v>299</v>
      </c>
      <c r="D266" s="54">
        <v>0</v>
      </c>
      <c r="E266" s="54">
        <v>1289</v>
      </c>
      <c r="F266" s="54">
        <v>1289.0999999999999</v>
      </c>
      <c r="G266" s="57">
        <f t="shared" si="76"/>
        <v>100.00775795190069</v>
      </c>
      <c r="H266" s="71" t="e">
        <f t="shared" si="77"/>
        <v>#DIV/0!</v>
      </c>
      <c r="I266" s="53"/>
    </row>
    <row r="267" spans="1:9" ht="153" x14ac:dyDescent="0.2">
      <c r="A267" s="49">
        <f t="shared" si="79"/>
        <v>23</v>
      </c>
      <c r="B267" s="55" t="s">
        <v>300</v>
      </c>
      <c r="C267" s="78" t="s">
        <v>155</v>
      </c>
      <c r="D267" s="54">
        <v>559</v>
      </c>
      <c r="E267" s="54">
        <v>500</v>
      </c>
      <c r="F267" s="54">
        <v>431</v>
      </c>
      <c r="G267" s="57">
        <f t="shared" si="76"/>
        <v>86.2</v>
      </c>
      <c r="H267" s="71">
        <f t="shared" si="77"/>
        <v>77.101967799642225</v>
      </c>
      <c r="I267" s="53" t="s">
        <v>720</v>
      </c>
    </row>
    <row r="268" spans="1:9" ht="25.5" x14ac:dyDescent="0.2">
      <c r="A268" s="49">
        <f t="shared" si="79"/>
        <v>24</v>
      </c>
      <c r="B268" s="55" t="s">
        <v>301</v>
      </c>
      <c r="C268" s="78" t="s">
        <v>155</v>
      </c>
      <c r="D268" s="54">
        <v>0</v>
      </c>
      <c r="E268" s="54">
        <v>15</v>
      </c>
      <c r="F268" s="54">
        <v>0</v>
      </c>
      <c r="G268" s="57">
        <f t="shared" si="76"/>
        <v>0</v>
      </c>
      <c r="H268" s="71" t="e">
        <f t="shared" si="77"/>
        <v>#DIV/0!</v>
      </c>
      <c r="I268" s="53" t="s">
        <v>719</v>
      </c>
    </row>
    <row r="269" spans="1:9" ht="25.5" x14ac:dyDescent="0.2">
      <c r="A269" s="49">
        <f t="shared" si="79"/>
        <v>25</v>
      </c>
      <c r="B269" s="55" t="s">
        <v>302</v>
      </c>
      <c r="C269" s="78" t="s">
        <v>155</v>
      </c>
      <c r="D269" s="54">
        <v>26</v>
      </c>
      <c r="E269" s="54">
        <v>5</v>
      </c>
      <c r="F269" s="54">
        <v>21</v>
      </c>
      <c r="G269" s="57">
        <f t="shared" si="76"/>
        <v>420</v>
      </c>
      <c r="H269" s="71">
        <f t="shared" si="77"/>
        <v>80.769230769230774</v>
      </c>
      <c r="I269" s="53"/>
    </row>
    <row r="270" spans="1:9" ht="25.5" x14ac:dyDescent="0.2">
      <c r="A270" s="49">
        <f t="shared" si="79"/>
        <v>26</v>
      </c>
      <c r="B270" s="55" t="s">
        <v>303</v>
      </c>
      <c r="C270" s="78" t="s">
        <v>155</v>
      </c>
      <c r="D270" s="54">
        <v>833</v>
      </c>
      <c r="E270" s="54">
        <v>738</v>
      </c>
      <c r="F270" s="54">
        <v>833</v>
      </c>
      <c r="G270" s="57">
        <f t="shared" si="76"/>
        <v>112.87262872628727</v>
      </c>
      <c r="H270" s="71">
        <f t="shared" si="77"/>
        <v>100</v>
      </c>
      <c r="I270" s="53"/>
    </row>
    <row r="271" spans="1:9" ht="25.5" x14ac:dyDescent="0.2">
      <c r="A271" s="49">
        <f t="shared" si="79"/>
        <v>27</v>
      </c>
      <c r="B271" s="55" t="s">
        <v>304</v>
      </c>
      <c r="C271" s="76" t="s">
        <v>273</v>
      </c>
      <c r="D271" s="56">
        <v>529</v>
      </c>
      <c r="E271" s="56">
        <v>276217</v>
      </c>
      <c r="F271" s="56">
        <v>1589.42</v>
      </c>
      <c r="G271" s="57">
        <f t="shared" si="76"/>
        <v>0.57542439458831285</v>
      </c>
      <c r="H271" s="71">
        <f t="shared" si="77"/>
        <v>300.45746691871454</v>
      </c>
      <c r="I271" s="53" t="s">
        <v>305</v>
      </c>
    </row>
    <row r="272" spans="1:9" ht="25.5" x14ac:dyDescent="0.2">
      <c r="A272" s="54">
        <v>28</v>
      </c>
      <c r="B272" s="55" t="s">
        <v>306</v>
      </c>
      <c r="C272" s="76" t="s">
        <v>13</v>
      </c>
      <c r="D272" s="56">
        <v>40</v>
      </c>
      <c r="E272" s="56">
        <v>40</v>
      </c>
      <c r="F272" s="56">
        <v>79</v>
      </c>
      <c r="G272" s="57">
        <f t="shared" si="76"/>
        <v>197.5</v>
      </c>
      <c r="H272" s="71">
        <f t="shared" si="77"/>
        <v>197.5</v>
      </c>
      <c r="I272" s="53"/>
    </row>
    <row r="273" spans="1:9" ht="25.5" x14ac:dyDescent="0.2">
      <c r="A273" s="54">
        <v>29</v>
      </c>
      <c r="B273" s="55" t="s">
        <v>307</v>
      </c>
      <c r="C273" s="76" t="s">
        <v>308</v>
      </c>
      <c r="D273" s="107">
        <v>223003.2</v>
      </c>
      <c r="E273" s="107">
        <v>223003.2</v>
      </c>
      <c r="F273" s="107">
        <v>223003.2</v>
      </c>
      <c r="G273" s="57">
        <f t="shared" si="76"/>
        <v>100</v>
      </c>
      <c r="H273" s="71">
        <f t="shared" si="77"/>
        <v>100</v>
      </c>
      <c r="I273" s="53"/>
    </row>
    <row r="274" spans="1:9" x14ac:dyDescent="0.2">
      <c r="A274" s="152" t="s">
        <v>749</v>
      </c>
      <c r="B274" s="152"/>
      <c r="C274" s="152"/>
      <c r="D274" s="152"/>
      <c r="E274" s="152"/>
      <c r="F274" s="152"/>
      <c r="G274" s="152"/>
      <c r="H274" s="152"/>
      <c r="I274" s="152"/>
    </row>
    <row r="275" spans="1:9" s="137" customFormat="1" ht="76.5" x14ac:dyDescent="0.2">
      <c r="A275" s="54">
        <v>30</v>
      </c>
      <c r="B275" s="55" t="s">
        <v>309</v>
      </c>
      <c r="C275" s="78" t="s">
        <v>18</v>
      </c>
      <c r="D275" s="54">
        <v>98.7</v>
      </c>
      <c r="E275" s="54">
        <v>98.8</v>
      </c>
      <c r="F275" s="54">
        <v>98.8</v>
      </c>
      <c r="G275" s="57">
        <f t="shared" ref="G275:G276" si="80">F275/E275*100</f>
        <v>100</v>
      </c>
      <c r="H275" s="71">
        <f t="shared" ref="H275:H276" si="81">F275/D275*100</f>
        <v>100.10131712259371</v>
      </c>
      <c r="I275" s="53"/>
    </row>
    <row r="276" spans="1:9" s="137" customFormat="1" ht="38.25" x14ac:dyDescent="0.2">
      <c r="A276" s="54">
        <v>31</v>
      </c>
      <c r="B276" s="55" t="s">
        <v>290</v>
      </c>
      <c r="C276" s="78" t="s">
        <v>18</v>
      </c>
      <c r="D276" s="54">
        <v>22.1</v>
      </c>
      <c r="E276" s="54">
        <v>22</v>
      </c>
      <c r="F276" s="54">
        <v>22</v>
      </c>
      <c r="G276" s="57">
        <f t="shared" si="80"/>
        <v>100</v>
      </c>
      <c r="H276" s="71">
        <f t="shared" si="81"/>
        <v>99.547511312217182</v>
      </c>
      <c r="I276" s="53"/>
    </row>
    <row r="277" spans="1:9" x14ac:dyDescent="0.2">
      <c r="A277" s="153" t="s">
        <v>310</v>
      </c>
      <c r="B277" s="153"/>
      <c r="C277" s="153"/>
      <c r="D277" s="153"/>
      <c r="E277" s="153"/>
      <c r="F277" s="153"/>
      <c r="G277" s="153"/>
      <c r="H277" s="153"/>
      <c r="I277" s="153"/>
    </row>
    <row r="278" spans="1:9" ht="153" x14ac:dyDescent="0.2">
      <c r="A278" s="78">
        <v>1</v>
      </c>
      <c r="B278" s="93" t="s">
        <v>311</v>
      </c>
      <c r="C278" s="78" t="s">
        <v>155</v>
      </c>
      <c r="D278" s="56">
        <v>2674</v>
      </c>
      <c r="E278" s="56">
        <v>2728</v>
      </c>
      <c r="F278" s="56">
        <v>2674</v>
      </c>
      <c r="G278" s="71">
        <f t="shared" ref="G278:G281" si="82">F278/E278*100</f>
        <v>98.020527859237532</v>
      </c>
      <c r="H278" s="71">
        <f t="shared" ref="H278:H281" si="83">F278/D278*100</f>
        <v>100</v>
      </c>
      <c r="I278" s="72" t="s">
        <v>712</v>
      </c>
    </row>
    <row r="279" spans="1:9" ht="38.25" x14ac:dyDescent="0.2">
      <c r="A279" s="78">
        <v>2</v>
      </c>
      <c r="B279" s="93" t="s">
        <v>312</v>
      </c>
      <c r="C279" s="78" t="s">
        <v>273</v>
      </c>
      <c r="D279" s="94">
        <v>2093742</v>
      </c>
      <c r="E279" s="94">
        <v>2318800</v>
      </c>
      <c r="F279" s="94">
        <v>2093742</v>
      </c>
      <c r="G279" s="71">
        <f t="shared" si="82"/>
        <v>90.294203898568227</v>
      </c>
      <c r="H279" s="71">
        <f t="shared" si="83"/>
        <v>100</v>
      </c>
      <c r="I279" s="72" t="s">
        <v>713</v>
      </c>
    </row>
    <row r="280" spans="1:9" ht="25.5" x14ac:dyDescent="0.2">
      <c r="A280" s="78">
        <v>3</v>
      </c>
      <c r="B280" s="93" t="s">
        <v>313</v>
      </c>
      <c r="C280" s="78" t="s">
        <v>155</v>
      </c>
      <c r="D280" s="28">
        <v>62</v>
      </c>
      <c r="E280" s="28">
        <v>64</v>
      </c>
      <c r="F280" s="28">
        <v>63</v>
      </c>
      <c r="G280" s="71">
        <f t="shared" si="82"/>
        <v>98.4375</v>
      </c>
      <c r="H280" s="71">
        <f t="shared" si="83"/>
        <v>101.61290322580645</v>
      </c>
      <c r="I280" s="72" t="s">
        <v>714</v>
      </c>
    </row>
    <row r="281" spans="1:9" ht="25.5" x14ac:dyDescent="0.2">
      <c r="A281" s="78">
        <v>4</v>
      </c>
      <c r="B281" s="93" t="s">
        <v>314</v>
      </c>
      <c r="C281" s="78" t="s">
        <v>273</v>
      </c>
      <c r="D281" s="94">
        <v>980244</v>
      </c>
      <c r="E281" s="94">
        <v>983247</v>
      </c>
      <c r="F281" s="94">
        <v>983247</v>
      </c>
      <c r="G281" s="71">
        <f t="shared" si="82"/>
        <v>100</v>
      </c>
      <c r="H281" s="71">
        <f t="shared" si="83"/>
        <v>100.30635229595897</v>
      </c>
      <c r="I281" s="72"/>
    </row>
    <row r="282" spans="1:9" x14ac:dyDescent="0.2">
      <c r="A282" s="142" t="s">
        <v>315</v>
      </c>
      <c r="B282" s="142"/>
      <c r="C282" s="142"/>
      <c r="D282" s="142"/>
      <c r="E282" s="142"/>
      <c r="F282" s="142"/>
      <c r="G282" s="142"/>
      <c r="H282" s="142"/>
      <c r="I282" s="142"/>
    </row>
    <row r="283" spans="1:9" ht="25.5" x14ac:dyDescent="0.2">
      <c r="A283" s="54">
        <v>1</v>
      </c>
      <c r="B283" s="55" t="s">
        <v>316</v>
      </c>
      <c r="C283" s="54"/>
      <c r="D283" s="54"/>
      <c r="E283" s="54"/>
      <c r="F283" s="54"/>
      <c r="G283" s="54"/>
      <c r="H283" s="54"/>
      <c r="I283" s="66"/>
    </row>
    <row r="284" spans="1:9" x14ac:dyDescent="0.2">
      <c r="A284" s="54">
        <v>2</v>
      </c>
      <c r="B284" s="55" t="s">
        <v>317</v>
      </c>
      <c r="C284" s="54" t="s">
        <v>318</v>
      </c>
      <c r="D284" s="54">
        <v>325</v>
      </c>
      <c r="E284" s="54">
        <v>0</v>
      </c>
      <c r="F284" s="54">
        <v>0</v>
      </c>
      <c r="G284" s="57">
        <v>0</v>
      </c>
      <c r="H284" s="57">
        <f t="shared" ref="H284:H287" si="84">F284/D284*100</f>
        <v>0</v>
      </c>
      <c r="I284" s="66"/>
    </row>
    <row r="285" spans="1:9" x14ac:dyDescent="0.2">
      <c r="A285" s="54">
        <v>3</v>
      </c>
      <c r="B285" s="55" t="s">
        <v>319</v>
      </c>
      <c r="C285" s="54" t="s">
        <v>318</v>
      </c>
      <c r="D285" s="54">
        <v>0</v>
      </c>
      <c r="E285" s="54">
        <v>1300</v>
      </c>
      <c r="F285" s="54">
        <v>1300</v>
      </c>
      <c r="G285" s="57">
        <f t="shared" ref="G285:G287" si="85">F285/E285*100</f>
        <v>100</v>
      </c>
      <c r="H285" s="57">
        <v>0</v>
      </c>
      <c r="I285" s="66"/>
    </row>
    <row r="286" spans="1:9" ht="51" x14ac:dyDescent="0.2">
      <c r="A286" s="54">
        <v>4</v>
      </c>
      <c r="B286" s="55" t="s">
        <v>320</v>
      </c>
      <c r="C286" s="54" t="s">
        <v>18</v>
      </c>
      <c r="D286" s="54">
        <v>100</v>
      </c>
      <c r="E286" s="54">
        <v>100</v>
      </c>
      <c r="F286" s="54">
        <v>100</v>
      </c>
      <c r="G286" s="57">
        <f t="shared" si="85"/>
        <v>100</v>
      </c>
      <c r="H286" s="57">
        <f t="shared" si="84"/>
        <v>100</v>
      </c>
      <c r="I286" s="66"/>
    </row>
    <row r="287" spans="1:9" ht="89.25" x14ac:dyDescent="0.2">
      <c r="A287" s="54">
        <v>5</v>
      </c>
      <c r="B287" s="55" t="s">
        <v>321</v>
      </c>
      <c r="C287" s="54" t="s">
        <v>18</v>
      </c>
      <c r="D287" s="54">
        <v>35</v>
      </c>
      <c r="E287" s="54">
        <v>37</v>
      </c>
      <c r="F287" s="54">
        <v>37</v>
      </c>
      <c r="G287" s="57">
        <f t="shared" si="85"/>
        <v>100</v>
      </c>
      <c r="H287" s="57">
        <f t="shared" si="84"/>
        <v>105.71428571428572</v>
      </c>
      <c r="I287" s="66"/>
    </row>
    <row r="288" spans="1:9" x14ac:dyDescent="0.2">
      <c r="A288" s="143" t="s">
        <v>322</v>
      </c>
      <c r="B288" s="143"/>
      <c r="C288" s="143"/>
      <c r="D288" s="143"/>
      <c r="E288" s="143"/>
      <c r="F288" s="143"/>
      <c r="G288" s="143"/>
      <c r="H288" s="143"/>
      <c r="I288" s="143"/>
    </row>
    <row r="289" spans="1:9" ht="25.5" x14ac:dyDescent="0.2">
      <c r="A289" s="54">
        <v>1</v>
      </c>
      <c r="B289" s="55" t="s">
        <v>323</v>
      </c>
      <c r="C289" s="54" t="s">
        <v>324</v>
      </c>
      <c r="D289" s="56">
        <v>21176</v>
      </c>
      <c r="E289" s="56">
        <v>21300</v>
      </c>
      <c r="F289" s="56">
        <v>20317</v>
      </c>
      <c r="G289" s="57">
        <f t="shared" ref="G289:G291" si="86">F289/E289*100</f>
        <v>95.3849765258216</v>
      </c>
      <c r="H289" s="57">
        <f t="shared" ref="H289:H291" si="87">F289/D289*100</f>
        <v>95.943520967132599</v>
      </c>
      <c r="I289" s="53" t="s">
        <v>325</v>
      </c>
    </row>
    <row r="290" spans="1:9" ht="25.5" x14ac:dyDescent="0.2">
      <c r="A290" s="54">
        <v>2</v>
      </c>
      <c r="B290" s="55" t="s">
        <v>326</v>
      </c>
      <c r="C290" s="54" t="s">
        <v>324</v>
      </c>
      <c r="D290" s="56">
        <v>42822</v>
      </c>
      <c r="E290" s="56">
        <v>41988</v>
      </c>
      <c r="F290" s="56">
        <v>44627</v>
      </c>
      <c r="G290" s="57">
        <f t="shared" si="86"/>
        <v>106.28512908450034</v>
      </c>
      <c r="H290" s="57">
        <f t="shared" si="87"/>
        <v>104.2151230675821</v>
      </c>
      <c r="I290" s="72"/>
    </row>
    <row r="291" spans="1:9" ht="25.5" x14ac:dyDescent="0.2">
      <c r="A291" s="54">
        <v>3</v>
      </c>
      <c r="B291" s="55" t="s">
        <v>327</v>
      </c>
      <c r="C291" s="54" t="s">
        <v>324</v>
      </c>
      <c r="D291" s="56">
        <v>35428</v>
      </c>
      <c r="E291" s="56">
        <v>30100</v>
      </c>
      <c r="F291" s="56">
        <v>33637</v>
      </c>
      <c r="G291" s="57">
        <f t="shared" si="86"/>
        <v>111.75083056478405</v>
      </c>
      <c r="H291" s="57">
        <f t="shared" si="87"/>
        <v>94.944676527040755</v>
      </c>
      <c r="I291" s="53"/>
    </row>
    <row r="292" spans="1:9" x14ac:dyDescent="0.2">
      <c r="A292" s="143" t="s">
        <v>328</v>
      </c>
      <c r="B292" s="143"/>
      <c r="C292" s="143"/>
      <c r="D292" s="143"/>
      <c r="E292" s="143"/>
      <c r="F292" s="143"/>
      <c r="G292" s="143"/>
      <c r="H292" s="143"/>
      <c r="I292" s="143"/>
    </row>
    <row r="293" spans="1:9" ht="25.5" x14ac:dyDescent="0.2">
      <c r="A293" s="54">
        <v>1</v>
      </c>
      <c r="B293" s="55" t="s">
        <v>329</v>
      </c>
      <c r="C293" s="54" t="s">
        <v>18</v>
      </c>
      <c r="D293" s="57">
        <v>100</v>
      </c>
      <c r="E293" s="57">
        <v>100</v>
      </c>
      <c r="F293" s="57">
        <v>100</v>
      </c>
      <c r="G293" s="57">
        <f t="shared" ref="G293:G295" si="88">F293/E293*100</f>
        <v>100</v>
      </c>
      <c r="H293" s="57">
        <f t="shared" ref="H293:H295" si="89">F293/D293*100</f>
        <v>100</v>
      </c>
      <c r="I293" s="53"/>
    </row>
    <row r="294" spans="1:9" ht="51" x14ac:dyDescent="0.2">
      <c r="A294" s="54">
        <v>2</v>
      </c>
      <c r="B294" s="55" t="s">
        <v>778</v>
      </c>
      <c r="C294" s="54" t="s">
        <v>18</v>
      </c>
      <c r="D294" s="57">
        <v>88</v>
      </c>
      <c r="E294" s="57">
        <v>88.5</v>
      </c>
      <c r="F294" s="57">
        <v>87</v>
      </c>
      <c r="G294" s="57">
        <f t="shared" si="88"/>
        <v>98.305084745762713</v>
      </c>
      <c r="H294" s="57">
        <f t="shared" si="89"/>
        <v>98.86363636363636</v>
      </c>
      <c r="I294" s="53" t="s">
        <v>779</v>
      </c>
    </row>
    <row r="295" spans="1:9" ht="51" x14ac:dyDescent="0.2">
      <c r="A295" s="54">
        <v>3</v>
      </c>
      <c r="B295" s="55" t="s">
        <v>330</v>
      </c>
      <c r="C295" s="54" t="s">
        <v>18</v>
      </c>
      <c r="D295" s="57">
        <v>100</v>
      </c>
      <c r="E295" s="57">
        <v>100</v>
      </c>
      <c r="F295" s="57">
        <v>100</v>
      </c>
      <c r="G295" s="57">
        <f t="shared" si="88"/>
        <v>100</v>
      </c>
      <c r="H295" s="57">
        <f t="shared" si="89"/>
        <v>100</v>
      </c>
      <c r="I295" s="53"/>
    </row>
    <row r="296" spans="1:9" x14ac:dyDescent="0.2">
      <c r="A296" s="143" t="s">
        <v>331</v>
      </c>
      <c r="B296" s="143"/>
      <c r="C296" s="143"/>
      <c r="D296" s="143"/>
      <c r="E296" s="143"/>
      <c r="F296" s="143"/>
      <c r="G296" s="143"/>
      <c r="H296" s="143"/>
      <c r="I296" s="143"/>
    </row>
    <row r="297" spans="1:9" ht="76.5" x14ac:dyDescent="0.2">
      <c r="A297" s="54">
        <v>1</v>
      </c>
      <c r="B297" s="55" t="s">
        <v>780</v>
      </c>
      <c r="C297" s="54" t="s">
        <v>318</v>
      </c>
      <c r="D297" s="57">
        <v>0</v>
      </c>
      <c r="E297" s="57">
        <v>1300</v>
      </c>
      <c r="F297" s="57">
        <v>1300</v>
      </c>
      <c r="G297" s="57">
        <f t="shared" ref="G297:G300" si="90">F297/E297*100</f>
        <v>100</v>
      </c>
      <c r="H297" s="57" t="e">
        <f t="shared" ref="H297:H300" si="91">F297/D297*100</f>
        <v>#DIV/0!</v>
      </c>
      <c r="I297" s="53" t="s">
        <v>332</v>
      </c>
    </row>
    <row r="298" spans="1:9" ht="38.25" x14ac:dyDescent="0.2">
      <c r="A298" s="54">
        <v>2</v>
      </c>
      <c r="B298" s="55" t="s">
        <v>333</v>
      </c>
      <c r="C298" s="54" t="s">
        <v>318</v>
      </c>
      <c r="D298" s="57">
        <v>0</v>
      </c>
      <c r="E298" s="57">
        <v>1300</v>
      </c>
      <c r="F298" s="57">
        <v>1300</v>
      </c>
      <c r="G298" s="57">
        <f t="shared" si="90"/>
        <v>100</v>
      </c>
      <c r="H298" s="57" t="e">
        <f t="shared" si="91"/>
        <v>#DIV/0!</v>
      </c>
      <c r="I298" s="53"/>
    </row>
    <row r="299" spans="1:9" ht="51" x14ac:dyDescent="0.2">
      <c r="A299" s="54">
        <v>3</v>
      </c>
      <c r="B299" s="55" t="s">
        <v>334</v>
      </c>
      <c r="C299" s="54" t="s">
        <v>18</v>
      </c>
      <c r="D299" s="57">
        <v>95.7</v>
      </c>
      <c r="E299" s="57">
        <v>97.2</v>
      </c>
      <c r="F299" s="57">
        <v>97.9</v>
      </c>
      <c r="G299" s="57">
        <f t="shared" si="90"/>
        <v>100.72016460905351</v>
      </c>
      <c r="H299" s="57">
        <f t="shared" si="91"/>
        <v>102.29885057471265</v>
      </c>
      <c r="I299" s="53"/>
    </row>
    <row r="300" spans="1:9" ht="51" x14ac:dyDescent="0.2">
      <c r="A300" s="54">
        <v>4</v>
      </c>
      <c r="B300" s="55" t="s">
        <v>335</v>
      </c>
      <c r="C300" s="54" t="s">
        <v>18</v>
      </c>
      <c r="D300" s="57">
        <v>100</v>
      </c>
      <c r="E300" s="57">
        <v>100</v>
      </c>
      <c r="F300" s="57">
        <v>100</v>
      </c>
      <c r="G300" s="57">
        <f t="shared" si="90"/>
        <v>100</v>
      </c>
      <c r="H300" s="57">
        <f t="shared" si="91"/>
        <v>100</v>
      </c>
      <c r="I300" s="53"/>
    </row>
    <row r="301" spans="1:9" x14ac:dyDescent="0.2">
      <c r="A301" s="143" t="s">
        <v>336</v>
      </c>
      <c r="B301" s="143"/>
      <c r="C301" s="143"/>
      <c r="D301" s="143"/>
      <c r="E301" s="143"/>
      <c r="F301" s="143"/>
      <c r="G301" s="143"/>
      <c r="H301" s="143"/>
      <c r="I301" s="143"/>
    </row>
    <row r="302" spans="1:9" ht="76.5" x14ac:dyDescent="0.2">
      <c r="A302" s="54">
        <v>1</v>
      </c>
      <c r="B302" s="55" t="s">
        <v>337</v>
      </c>
      <c r="C302" s="54" t="s">
        <v>13</v>
      </c>
      <c r="D302" s="57">
        <v>193</v>
      </c>
      <c r="E302" s="57">
        <v>195</v>
      </c>
      <c r="F302" s="57">
        <v>195</v>
      </c>
      <c r="G302" s="57">
        <f t="shared" ref="G302:G303" si="92">F302/E302*100</f>
        <v>100</v>
      </c>
      <c r="H302" s="57">
        <f t="shared" ref="H302:H303" si="93">F302/D302*100</f>
        <v>101.03626943005182</v>
      </c>
      <c r="I302" s="53" t="s">
        <v>332</v>
      </c>
    </row>
    <row r="303" spans="1:9" ht="51" x14ac:dyDescent="0.2">
      <c r="A303" s="54">
        <v>2</v>
      </c>
      <c r="B303" s="55" t="s">
        <v>338</v>
      </c>
      <c r="C303" s="54" t="s">
        <v>16</v>
      </c>
      <c r="D303" s="57">
        <v>10</v>
      </c>
      <c r="E303" s="57">
        <v>8</v>
      </c>
      <c r="F303" s="57">
        <v>10</v>
      </c>
      <c r="G303" s="57">
        <f t="shared" si="92"/>
        <v>125</v>
      </c>
      <c r="H303" s="57">
        <f t="shared" si="93"/>
        <v>100</v>
      </c>
      <c r="I303" s="53"/>
    </row>
    <row r="304" spans="1:9" x14ac:dyDescent="0.2">
      <c r="A304" s="142" t="s">
        <v>339</v>
      </c>
      <c r="B304" s="142"/>
      <c r="C304" s="142"/>
      <c r="D304" s="142"/>
      <c r="E304" s="142"/>
      <c r="F304" s="142"/>
      <c r="G304" s="142"/>
      <c r="H304" s="142"/>
      <c r="I304" s="142"/>
    </row>
    <row r="305" spans="1:9" ht="38.25" x14ac:dyDescent="0.2">
      <c r="A305" s="54">
        <v>1</v>
      </c>
      <c r="B305" s="55" t="s">
        <v>340</v>
      </c>
      <c r="C305" s="54" t="s">
        <v>341</v>
      </c>
      <c r="D305" s="57">
        <v>41.4</v>
      </c>
      <c r="E305" s="57">
        <v>37.299999999999997</v>
      </c>
      <c r="F305" s="57">
        <v>37.1</v>
      </c>
      <c r="G305" s="57">
        <f>F305/E305*100</f>
        <v>99.463806970509395</v>
      </c>
      <c r="H305" s="57">
        <f t="shared" ref="H305:H309" si="94">F305/D305*100</f>
        <v>89.613526570048322</v>
      </c>
      <c r="I305" s="53"/>
    </row>
    <row r="306" spans="1:9" ht="76.5" x14ac:dyDescent="0.2">
      <c r="A306" s="54">
        <v>2</v>
      </c>
      <c r="B306" s="55" t="s">
        <v>342</v>
      </c>
      <c r="C306" s="54" t="s">
        <v>13</v>
      </c>
      <c r="D306" s="57">
        <v>113</v>
      </c>
      <c r="E306" s="57">
        <v>72</v>
      </c>
      <c r="F306" s="57">
        <v>107</v>
      </c>
      <c r="G306" s="57">
        <f t="shared" ref="G306:G309" si="95">F306/E306*100</f>
        <v>148.61111111111111</v>
      </c>
      <c r="H306" s="57">
        <f t="shared" si="94"/>
        <v>94.690265486725664</v>
      </c>
      <c r="I306" s="53"/>
    </row>
    <row r="307" spans="1:9" ht="25.5" x14ac:dyDescent="0.2">
      <c r="A307" s="108" t="s">
        <v>343</v>
      </c>
      <c r="B307" s="55" t="s">
        <v>344</v>
      </c>
      <c r="C307" s="54" t="s">
        <v>13</v>
      </c>
      <c r="D307" s="57">
        <v>27</v>
      </c>
      <c r="E307" s="57">
        <v>5</v>
      </c>
      <c r="F307" s="57">
        <v>5</v>
      </c>
      <c r="G307" s="57">
        <f t="shared" si="95"/>
        <v>100</v>
      </c>
      <c r="H307" s="57">
        <f t="shared" si="94"/>
        <v>18.518518518518519</v>
      </c>
      <c r="I307" s="53"/>
    </row>
    <row r="308" spans="1:9" ht="25.5" x14ac:dyDescent="0.2">
      <c r="A308" s="54" t="s">
        <v>345</v>
      </c>
      <c r="B308" s="55" t="s">
        <v>346</v>
      </c>
      <c r="C308" s="54" t="s">
        <v>13</v>
      </c>
      <c r="D308" s="57">
        <v>5</v>
      </c>
      <c r="E308" s="57">
        <v>2</v>
      </c>
      <c r="F308" s="57">
        <v>2</v>
      </c>
      <c r="G308" s="57">
        <f t="shared" si="95"/>
        <v>100</v>
      </c>
      <c r="H308" s="57">
        <f t="shared" si="94"/>
        <v>40</v>
      </c>
      <c r="I308" s="53"/>
    </row>
    <row r="309" spans="1:9" ht="25.5" x14ac:dyDescent="0.2">
      <c r="A309" s="108" t="s">
        <v>347</v>
      </c>
      <c r="B309" s="55" t="s">
        <v>348</v>
      </c>
      <c r="C309" s="54" t="s">
        <v>13</v>
      </c>
      <c r="D309" s="57">
        <v>81</v>
      </c>
      <c r="E309" s="57">
        <v>65</v>
      </c>
      <c r="F309" s="57">
        <v>100</v>
      </c>
      <c r="G309" s="57">
        <f t="shared" si="95"/>
        <v>153.84615384615387</v>
      </c>
      <c r="H309" s="57">
        <f t="shared" si="94"/>
        <v>123.45679012345678</v>
      </c>
      <c r="I309" s="53"/>
    </row>
    <row r="310" spans="1:9" ht="51" x14ac:dyDescent="0.2">
      <c r="A310" s="54">
        <v>3</v>
      </c>
      <c r="B310" s="55" t="s">
        <v>349</v>
      </c>
      <c r="C310" s="54" t="s">
        <v>13</v>
      </c>
      <c r="D310" s="58">
        <v>24</v>
      </c>
      <c r="E310" s="58" t="s">
        <v>637</v>
      </c>
      <c r="F310" s="58" t="s">
        <v>643</v>
      </c>
      <c r="G310" s="57" t="s">
        <v>637</v>
      </c>
      <c r="H310" s="57" t="s">
        <v>637</v>
      </c>
      <c r="I310" s="53"/>
    </row>
    <row r="311" spans="1:9" ht="102" x14ac:dyDescent="0.2">
      <c r="A311" s="54">
        <v>4</v>
      </c>
      <c r="B311" s="55" t="s">
        <v>350</v>
      </c>
      <c r="C311" s="54" t="s">
        <v>13</v>
      </c>
      <c r="D311" s="58">
        <v>43</v>
      </c>
      <c r="E311" s="58" t="s">
        <v>637</v>
      </c>
      <c r="F311" s="58" t="s">
        <v>637</v>
      </c>
      <c r="G311" s="57" t="s">
        <v>637</v>
      </c>
      <c r="H311" s="57" t="s">
        <v>637</v>
      </c>
      <c r="I311" s="53"/>
    </row>
    <row r="312" spans="1:9" ht="51" x14ac:dyDescent="0.2">
      <c r="A312" s="54" t="s">
        <v>351</v>
      </c>
      <c r="B312" s="55" t="s">
        <v>352</v>
      </c>
      <c r="C312" s="54" t="s">
        <v>13</v>
      </c>
      <c r="D312" s="58">
        <v>0</v>
      </c>
      <c r="E312" s="58">
        <v>37</v>
      </c>
      <c r="F312" s="58">
        <v>76</v>
      </c>
      <c r="G312" s="57">
        <f t="shared" ref="G312:G318" si="96">F312/E312*100</f>
        <v>205.40540540540539</v>
      </c>
      <c r="H312" s="57" t="s">
        <v>637</v>
      </c>
      <c r="I312" s="53"/>
    </row>
    <row r="313" spans="1:9" ht="51" x14ac:dyDescent="0.2">
      <c r="A313" s="54">
        <f>A311+1</f>
        <v>5</v>
      </c>
      <c r="B313" s="55" t="s">
        <v>353</v>
      </c>
      <c r="C313" s="54" t="s">
        <v>13</v>
      </c>
      <c r="D313" s="58">
        <v>0</v>
      </c>
      <c r="E313" s="58">
        <v>0</v>
      </c>
      <c r="F313" s="58">
        <v>0</v>
      </c>
      <c r="G313" s="57">
        <v>0</v>
      </c>
      <c r="H313" s="57">
        <v>0</v>
      </c>
      <c r="I313" s="53"/>
    </row>
    <row r="314" spans="1:9" ht="51" x14ac:dyDescent="0.2">
      <c r="A314" s="54">
        <f t="shared" ref="A314:A318" si="97">A313+1</f>
        <v>6</v>
      </c>
      <c r="B314" s="55" t="s">
        <v>354</v>
      </c>
      <c r="C314" s="54" t="s">
        <v>18</v>
      </c>
      <c r="D314" s="57">
        <v>136.6</v>
      </c>
      <c r="E314" s="57">
        <v>100</v>
      </c>
      <c r="F314" s="57">
        <v>141.9</v>
      </c>
      <c r="G314" s="57">
        <f t="shared" si="96"/>
        <v>141.9</v>
      </c>
      <c r="H314" s="57">
        <f t="shared" ref="H314:H318" si="98">F314/D314*100</f>
        <v>103.87994143484627</v>
      </c>
      <c r="I314" s="53"/>
    </row>
    <row r="315" spans="1:9" ht="51" x14ac:dyDescent="0.2">
      <c r="A315" s="54">
        <f t="shared" si="97"/>
        <v>7</v>
      </c>
      <c r="B315" s="55" t="s">
        <v>355</v>
      </c>
      <c r="C315" s="54" t="s">
        <v>18</v>
      </c>
      <c r="D315" s="57">
        <v>723.4</v>
      </c>
      <c r="E315" s="57">
        <v>100</v>
      </c>
      <c r="F315" s="57">
        <v>1537.1</v>
      </c>
      <c r="G315" s="57">
        <f t="shared" si="96"/>
        <v>1537.1</v>
      </c>
      <c r="H315" s="57">
        <f t="shared" si="98"/>
        <v>212.48272048659106</v>
      </c>
      <c r="I315" s="53"/>
    </row>
    <row r="316" spans="1:9" ht="51" x14ac:dyDescent="0.2">
      <c r="A316" s="54">
        <f t="shared" si="97"/>
        <v>8</v>
      </c>
      <c r="B316" s="55" t="s">
        <v>356</v>
      </c>
      <c r="C316" s="54" t="s">
        <v>13</v>
      </c>
      <c r="D316" s="58">
        <v>2</v>
      </c>
      <c r="E316" s="58">
        <v>0</v>
      </c>
      <c r="F316" s="58">
        <v>0</v>
      </c>
      <c r="G316" s="57">
        <v>0</v>
      </c>
      <c r="H316" s="57">
        <f t="shared" si="98"/>
        <v>0</v>
      </c>
      <c r="I316" s="53"/>
    </row>
    <row r="317" spans="1:9" ht="38.25" x14ac:dyDescent="0.2">
      <c r="A317" s="54">
        <f t="shared" si="97"/>
        <v>9</v>
      </c>
      <c r="B317" s="55" t="s">
        <v>357</v>
      </c>
      <c r="C317" s="54" t="s">
        <v>45</v>
      </c>
      <c r="D317" s="57">
        <v>0.4</v>
      </c>
      <c r="E317" s="57">
        <v>0.2</v>
      </c>
      <c r="F317" s="57">
        <v>0.4</v>
      </c>
      <c r="G317" s="57">
        <f t="shared" si="96"/>
        <v>200</v>
      </c>
      <c r="H317" s="57">
        <f t="shared" si="98"/>
        <v>100</v>
      </c>
      <c r="I317" s="53"/>
    </row>
    <row r="318" spans="1:9" ht="38.25" x14ac:dyDescent="0.2">
      <c r="A318" s="78">
        <f t="shared" si="97"/>
        <v>10</v>
      </c>
      <c r="B318" s="93" t="s">
        <v>358</v>
      </c>
      <c r="C318" s="78" t="s">
        <v>13</v>
      </c>
      <c r="D318" s="78">
        <v>2</v>
      </c>
      <c r="E318" s="78">
        <v>5</v>
      </c>
      <c r="F318" s="78">
        <v>11</v>
      </c>
      <c r="G318" s="71">
        <f t="shared" si="96"/>
        <v>220.00000000000003</v>
      </c>
      <c r="H318" s="71">
        <f t="shared" si="98"/>
        <v>550</v>
      </c>
    </row>
    <row r="319" spans="1:9" x14ac:dyDescent="0.2">
      <c r="A319" s="142" t="s">
        <v>359</v>
      </c>
      <c r="B319" s="142"/>
      <c r="C319" s="142"/>
      <c r="D319" s="142"/>
      <c r="E319" s="142"/>
      <c r="F319" s="142"/>
      <c r="G319" s="142"/>
      <c r="H319" s="142"/>
      <c r="I319" s="142"/>
    </row>
    <row r="320" spans="1:9" x14ac:dyDescent="0.2">
      <c r="A320" s="143" t="s">
        <v>360</v>
      </c>
      <c r="B320" s="143"/>
      <c r="C320" s="143"/>
      <c r="D320" s="143"/>
      <c r="E320" s="143"/>
      <c r="F320" s="143"/>
      <c r="G320" s="143"/>
      <c r="H320" s="143"/>
      <c r="I320" s="143"/>
    </row>
    <row r="321" spans="1:10" ht="51" x14ac:dyDescent="0.2">
      <c r="A321" s="54">
        <v>1</v>
      </c>
      <c r="B321" s="55" t="s">
        <v>361</v>
      </c>
      <c r="C321" s="54" t="s">
        <v>18</v>
      </c>
      <c r="D321" s="57">
        <v>61.8</v>
      </c>
      <c r="E321" s="57">
        <v>63.8</v>
      </c>
      <c r="F321" s="57">
        <v>65.2</v>
      </c>
      <c r="G321" s="57">
        <f t="shared" ref="G321:G324" si="99">F321/E321*100</f>
        <v>102.19435736677116</v>
      </c>
      <c r="H321" s="57">
        <f t="shared" ref="H321:H322" si="100">F321/D321*100</f>
        <v>105.50161812297736</v>
      </c>
      <c r="I321" s="53"/>
    </row>
    <row r="322" spans="1:10" ht="51" x14ac:dyDescent="0.2">
      <c r="A322" s="54">
        <v>2</v>
      </c>
      <c r="B322" s="55" t="s">
        <v>781</v>
      </c>
      <c r="C322" s="54" t="s">
        <v>18</v>
      </c>
      <c r="D322" s="63">
        <v>78</v>
      </c>
      <c r="E322" s="57">
        <v>81.7</v>
      </c>
      <c r="F322" s="63">
        <v>82.9</v>
      </c>
      <c r="G322" s="57">
        <f t="shared" si="99"/>
        <v>101.46878824969401</v>
      </c>
      <c r="H322" s="57">
        <f t="shared" si="100"/>
        <v>106.28205128205128</v>
      </c>
      <c r="I322" s="53"/>
    </row>
    <row r="323" spans="1:10" ht="51" x14ac:dyDescent="0.2">
      <c r="A323" s="54">
        <v>3</v>
      </c>
      <c r="B323" s="55" t="s">
        <v>362</v>
      </c>
      <c r="C323" s="54" t="s">
        <v>363</v>
      </c>
      <c r="D323" s="63" t="s">
        <v>637</v>
      </c>
      <c r="E323" s="57">
        <v>3.40768</v>
      </c>
      <c r="F323" s="63">
        <v>1.272</v>
      </c>
      <c r="G323" s="57">
        <f t="shared" si="99"/>
        <v>37.327448586721758</v>
      </c>
      <c r="H323" s="57" t="s">
        <v>637</v>
      </c>
      <c r="I323" s="53" t="s">
        <v>707</v>
      </c>
      <c r="J323" s="132"/>
    </row>
    <row r="324" spans="1:10" ht="51" x14ac:dyDescent="0.2">
      <c r="A324" s="54">
        <v>4</v>
      </c>
      <c r="B324" s="55" t="s">
        <v>782</v>
      </c>
      <c r="C324" s="54" t="s">
        <v>18</v>
      </c>
      <c r="D324" s="57">
        <v>11</v>
      </c>
      <c r="E324" s="57">
        <v>11</v>
      </c>
      <c r="F324" s="57">
        <v>4.53</v>
      </c>
      <c r="G324" s="57">
        <f t="shared" si="99"/>
        <v>41.181818181818187</v>
      </c>
      <c r="H324" s="57">
        <f t="shared" ref="H324:H327" si="101">F324/D324*100</f>
        <v>41.181818181818187</v>
      </c>
      <c r="I324" s="53" t="s">
        <v>648</v>
      </c>
    </row>
    <row r="325" spans="1:10" x14ac:dyDescent="0.2">
      <c r="A325" s="144">
        <v>5</v>
      </c>
      <c r="B325" s="145" t="s">
        <v>783</v>
      </c>
      <c r="C325" s="54" t="s">
        <v>155</v>
      </c>
      <c r="D325" s="57">
        <v>9</v>
      </c>
      <c r="E325" s="57">
        <v>9</v>
      </c>
      <c r="F325" s="57">
        <v>3</v>
      </c>
      <c r="G325" s="57">
        <f t="shared" ref="G325:G326" si="102">E325/F325*100</f>
        <v>300</v>
      </c>
      <c r="H325" s="57">
        <f t="shared" si="101"/>
        <v>33.333333333333329</v>
      </c>
      <c r="I325" s="146" t="s">
        <v>648</v>
      </c>
    </row>
    <row r="326" spans="1:10" x14ac:dyDescent="0.2">
      <c r="A326" s="144"/>
      <c r="B326" s="145"/>
      <c r="C326" s="54" t="s">
        <v>18</v>
      </c>
      <c r="D326" s="57">
        <v>64</v>
      </c>
      <c r="E326" s="57">
        <v>64</v>
      </c>
      <c r="F326" s="57">
        <v>21</v>
      </c>
      <c r="G326" s="57">
        <f t="shared" si="102"/>
        <v>304.76190476190476</v>
      </c>
      <c r="H326" s="57">
        <f t="shared" si="101"/>
        <v>32.8125</v>
      </c>
      <c r="I326" s="146"/>
    </row>
    <row r="327" spans="1:10" ht="38.25" x14ac:dyDescent="0.2">
      <c r="A327" s="54">
        <v>6</v>
      </c>
      <c r="B327" s="55" t="s">
        <v>364</v>
      </c>
      <c r="C327" s="57" t="s">
        <v>363</v>
      </c>
      <c r="D327" s="63">
        <v>0.56000000000000005</v>
      </c>
      <c r="E327" s="63">
        <v>0.67</v>
      </c>
      <c r="F327" s="63">
        <v>0</v>
      </c>
      <c r="G327" s="57">
        <v>0</v>
      </c>
      <c r="H327" s="57">
        <f t="shared" si="101"/>
        <v>0</v>
      </c>
      <c r="I327" s="53" t="s">
        <v>706</v>
      </c>
    </row>
    <row r="328" spans="1:10" x14ac:dyDescent="0.2">
      <c r="A328" s="143" t="s">
        <v>365</v>
      </c>
      <c r="B328" s="143"/>
      <c r="C328" s="143"/>
      <c r="D328" s="143"/>
      <c r="E328" s="143"/>
      <c r="F328" s="143"/>
      <c r="G328" s="143"/>
      <c r="H328" s="143"/>
      <c r="I328" s="143"/>
    </row>
    <row r="329" spans="1:10" ht="38.25" x14ac:dyDescent="0.2">
      <c r="A329" s="54">
        <v>1</v>
      </c>
      <c r="B329" s="55" t="s">
        <v>366</v>
      </c>
      <c r="C329" s="54" t="s">
        <v>18</v>
      </c>
      <c r="D329" s="57">
        <v>50</v>
      </c>
      <c r="E329" s="57">
        <v>60</v>
      </c>
      <c r="F329" s="57">
        <v>55</v>
      </c>
      <c r="G329" s="57">
        <f t="shared" ref="G329:G331" si="103">F329/E329*100</f>
        <v>91.666666666666657</v>
      </c>
      <c r="H329" s="57">
        <f t="shared" ref="H329:H331" si="104">F329/D329*100</f>
        <v>110.00000000000001</v>
      </c>
      <c r="I329" s="53" t="s">
        <v>708</v>
      </c>
    </row>
    <row r="330" spans="1:10" ht="25.5" x14ac:dyDescent="0.2">
      <c r="A330" s="54">
        <f t="shared" ref="A330:A331" si="105">A329+1</f>
        <v>2</v>
      </c>
      <c r="B330" s="55" t="s">
        <v>367</v>
      </c>
      <c r="C330" s="54" t="s">
        <v>13</v>
      </c>
      <c r="D330" s="57">
        <v>591</v>
      </c>
      <c r="E330" s="57">
        <v>591</v>
      </c>
      <c r="F330" s="57">
        <v>591</v>
      </c>
      <c r="G330" s="57">
        <f t="shared" si="103"/>
        <v>100</v>
      </c>
      <c r="H330" s="57">
        <f t="shared" si="104"/>
        <v>100</v>
      </c>
      <c r="I330" s="53"/>
    </row>
    <row r="331" spans="1:10" ht="38.25" x14ac:dyDescent="0.2">
      <c r="A331" s="54">
        <f t="shared" si="105"/>
        <v>3</v>
      </c>
      <c r="B331" s="93" t="s">
        <v>368</v>
      </c>
      <c r="C331" s="110" t="s">
        <v>13</v>
      </c>
      <c r="D331" s="110">
        <v>21</v>
      </c>
      <c r="E331" s="110">
        <v>21</v>
      </c>
      <c r="F331" s="110">
        <v>21</v>
      </c>
      <c r="G331" s="57">
        <f t="shared" si="103"/>
        <v>100</v>
      </c>
      <c r="H331" s="57">
        <f t="shared" si="104"/>
        <v>100</v>
      </c>
      <c r="I331" s="53"/>
    </row>
    <row r="332" spans="1:10" x14ac:dyDescent="0.2">
      <c r="A332" s="143" t="s">
        <v>369</v>
      </c>
      <c r="B332" s="143"/>
      <c r="C332" s="143"/>
      <c r="D332" s="143"/>
      <c r="E332" s="143"/>
      <c r="F332" s="143"/>
      <c r="G332" s="143"/>
      <c r="H332" s="143"/>
      <c r="I332" s="143"/>
    </row>
    <row r="333" spans="1:10" ht="51" x14ac:dyDescent="0.2">
      <c r="A333" s="54">
        <v>1</v>
      </c>
      <c r="B333" s="55" t="s">
        <v>370</v>
      </c>
      <c r="C333" s="54" t="s">
        <v>18</v>
      </c>
      <c r="D333" s="63">
        <v>0.98</v>
      </c>
      <c r="E333" s="63">
        <v>1.33</v>
      </c>
      <c r="F333" s="63">
        <v>1.56</v>
      </c>
      <c r="G333" s="57">
        <f t="shared" ref="G333:G334" si="106">F333/E333*100</f>
        <v>117.29323308270676</v>
      </c>
      <c r="H333" s="57">
        <f t="shared" ref="H333:H334" si="107">F333/D333*100</f>
        <v>159.18367346938774</v>
      </c>
      <c r="I333" s="53"/>
    </row>
    <row r="334" spans="1:10" ht="76.5" x14ac:dyDescent="0.2">
      <c r="A334" s="54">
        <v>2</v>
      </c>
      <c r="B334" s="55" t="s">
        <v>371</v>
      </c>
      <c r="C334" s="54" t="s">
        <v>273</v>
      </c>
      <c r="D334" s="61">
        <v>4283.29</v>
      </c>
      <c r="E334" s="61">
        <v>2843.64</v>
      </c>
      <c r="F334" s="61">
        <v>4387.18</v>
      </c>
      <c r="G334" s="57">
        <f t="shared" si="106"/>
        <v>154.28042930891394</v>
      </c>
      <c r="H334" s="57">
        <f t="shared" si="107"/>
        <v>102.42547200866625</v>
      </c>
      <c r="I334" s="53"/>
    </row>
    <row r="335" spans="1:10" x14ac:dyDescent="0.2">
      <c r="A335" s="143" t="s">
        <v>372</v>
      </c>
      <c r="B335" s="143"/>
      <c r="C335" s="143"/>
      <c r="D335" s="143"/>
      <c r="E335" s="143"/>
      <c r="F335" s="143"/>
      <c r="G335" s="143"/>
      <c r="H335" s="143"/>
      <c r="I335" s="143"/>
    </row>
    <row r="336" spans="1:10" ht="114.75" x14ac:dyDescent="0.2">
      <c r="A336" s="54">
        <v>1</v>
      </c>
      <c r="B336" s="93" t="s">
        <v>373</v>
      </c>
      <c r="C336" s="78" t="s">
        <v>13</v>
      </c>
      <c r="D336" s="58">
        <v>340</v>
      </c>
      <c r="E336" s="58">
        <v>330</v>
      </c>
      <c r="F336" s="58">
        <v>342</v>
      </c>
      <c r="G336" s="63">
        <f>E336/F336*100</f>
        <v>96.491228070175438</v>
      </c>
      <c r="H336" s="57">
        <f t="shared" ref="H336:H342" si="108">F336/D336*100</f>
        <v>100.58823529411765</v>
      </c>
      <c r="I336" s="53" t="s">
        <v>711</v>
      </c>
    </row>
    <row r="337" spans="1:9" ht="25.5" x14ac:dyDescent="0.2">
      <c r="A337" s="54">
        <f t="shared" ref="A337:A344" si="109">A336+1</f>
        <v>2</v>
      </c>
      <c r="B337" s="55" t="s">
        <v>374</v>
      </c>
      <c r="C337" s="54" t="s">
        <v>13</v>
      </c>
      <c r="D337" s="58">
        <v>0</v>
      </c>
      <c r="E337" s="58">
        <v>1</v>
      </c>
      <c r="F337" s="58">
        <v>1</v>
      </c>
      <c r="G337" s="57">
        <f t="shared" ref="G337:G344" si="110">F337/E337*100</f>
        <v>100</v>
      </c>
      <c r="H337" s="57" t="s">
        <v>637</v>
      </c>
      <c r="I337" s="53"/>
    </row>
    <row r="338" spans="1:9" ht="25.5" x14ac:dyDescent="0.2">
      <c r="A338" s="54">
        <f t="shared" si="109"/>
        <v>3</v>
      </c>
      <c r="B338" s="55" t="s">
        <v>375</v>
      </c>
      <c r="C338" s="54" t="s">
        <v>13</v>
      </c>
      <c r="D338" s="58">
        <v>13</v>
      </c>
      <c r="E338" s="58">
        <v>1</v>
      </c>
      <c r="F338" s="58">
        <v>3</v>
      </c>
      <c r="G338" s="57">
        <f t="shared" si="110"/>
        <v>300</v>
      </c>
      <c r="H338" s="57">
        <f t="shared" si="108"/>
        <v>23.076923076923077</v>
      </c>
      <c r="I338" s="53"/>
    </row>
    <row r="339" spans="1:9" ht="38.25" x14ac:dyDescent="0.2">
      <c r="A339" s="54">
        <f t="shared" si="109"/>
        <v>4</v>
      </c>
      <c r="B339" s="55" t="s">
        <v>376</v>
      </c>
      <c r="C339" s="54" t="s">
        <v>18</v>
      </c>
      <c r="D339" s="58">
        <v>95</v>
      </c>
      <c r="E339" s="58">
        <v>95</v>
      </c>
      <c r="F339" s="58">
        <v>95</v>
      </c>
      <c r="G339" s="57">
        <f t="shared" si="110"/>
        <v>100</v>
      </c>
      <c r="H339" s="57">
        <f t="shared" si="108"/>
        <v>100</v>
      </c>
      <c r="I339" s="53"/>
    </row>
    <row r="340" spans="1:9" ht="25.5" x14ac:dyDescent="0.2">
      <c r="A340" s="54">
        <f t="shared" si="109"/>
        <v>5</v>
      </c>
      <c r="B340" s="55" t="s">
        <v>377</v>
      </c>
      <c r="C340" s="54" t="s">
        <v>13</v>
      </c>
      <c r="D340" s="58">
        <v>485</v>
      </c>
      <c r="E340" s="58">
        <v>600</v>
      </c>
      <c r="F340" s="58">
        <v>454</v>
      </c>
      <c r="G340" s="57">
        <f t="shared" si="110"/>
        <v>75.666666666666671</v>
      </c>
      <c r="H340" s="57">
        <f t="shared" si="108"/>
        <v>93.608247422680407</v>
      </c>
      <c r="I340" s="53" t="s">
        <v>710</v>
      </c>
    </row>
    <row r="341" spans="1:9" ht="25.5" x14ac:dyDescent="0.2">
      <c r="A341" s="54">
        <f t="shared" si="109"/>
        <v>6</v>
      </c>
      <c r="B341" s="55" t="s">
        <v>378</v>
      </c>
      <c r="C341" s="54" t="s">
        <v>13</v>
      </c>
      <c r="D341" s="58">
        <v>179</v>
      </c>
      <c r="E341" s="58">
        <v>180</v>
      </c>
      <c r="F341" s="58">
        <v>179</v>
      </c>
      <c r="G341" s="57">
        <f t="shared" si="110"/>
        <v>99.444444444444443</v>
      </c>
      <c r="H341" s="57">
        <f t="shared" si="108"/>
        <v>100</v>
      </c>
      <c r="I341" s="53" t="s">
        <v>709</v>
      </c>
    </row>
    <row r="342" spans="1:9" ht="25.5" x14ac:dyDescent="0.2">
      <c r="A342" s="54">
        <f t="shared" si="109"/>
        <v>7</v>
      </c>
      <c r="B342" s="55" t="s">
        <v>379</v>
      </c>
      <c r="C342" s="54" t="s">
        <v>380</v>
      </c>
      <c r="D342" s="56">
        <v>2008</v>
      </c>
      <c r="E342" s="56">
        <v>2008</v>
      </c>
      <c r="F342" s="56">
        <v>2008</v>
      </c>
      <c r="G342" s="57">
        <f t="shared" si="110"/>
        <v>100</v>
      </c>
      <c r="H342" s="57">
        <f t="shared" si="108"/>
        <v>100</v>
      </c>
      <c r="I342" s="53"/>
    </row>
    <row r="343" spans="1:9" ht="25.5" x14ac:dyDescent="0.2">
      <c r="A343" s="54">
        <f t="shared" si="109"/>
        <v>8</v>
      </c>
      <c r="B343" s="55" t="s">
        <v>381</v>
      </c>
      <c r="C343" s="54" t="s">
        <v>13</v>
      </c>
      <c r="D343" s="111">
        <v>2</v>
      </c>
      <c r="E343" s="111" t="s">
        <v>637</v>
      </c>
      <c r="F343" s="111" t="s">
        <v>637</v>
      </c>
      <c r="G343" s="57" t="s">
        <v>637</v>
      </c>
      <c r="H343" s="57" t="s">
        <v>637</v>
      </c>
      <c r="I343" s="53"/>
    </row>
    <row r="344" spans="1:9" ht="25.5" x14ac:dyDescent="0.2">
      <c r="A344" s="54">
        <f t="shared" si="109"/>
        <v>9</v>
      </c>
      <c r="B344" s="55" t="s">
        <v>382</v>
      </c>
      <c r="C344" s="54" t="s">
        <v>155</v>
      </c>
      <c r="D344" s="56">
        <v>0</v>
      </c>
      <c r="E344" s="56">
        <v>5169</v>
      </c>
      <c r="F344" s="56">
        <v>24413</v>
      </c>
      <c r="G344" s="57">
        <f t="shared" si="110"/>
        <v>472.29638227897073</v>
      </c>
      <c r="H344" s="57" t="s">
        <v>637</v>
      </c>
      <c r="I344" s="53"/>
    </row>
    <row r="345" spans="1:9" x14ac:dyDescent="0.2">
      <c r="A345" s="147" t="s">
        <v>383</v>
      </c>
      <c r="B345" s="147"/>
      <c r="C345" s="147"/>
      <c r="D345" s="147"/>
      <c r="E345" s="147"/>
      <c r="F345" s="147"/>
      <c r="G345" s="147"/>
      <c r="H345" s="147"/>
      <c r="I345" s="147"/>
    </row>
    <row r="346" spans="1:9" ht="38.25" x14ac:dyDescent="0.2">
      <c r="A346" s="54">
        <v>1</v>
      </c>
      <c r="B346" s="55" t="s">
        <v>384</v>
      </c>
      <c r="C346" s="54" t="s">
        <v>13</v>
      </c>
      <c r="D346" s="56">
        <v>1100</v>
      </c>
      <c r="E346" s="56">
        <v>1700</v>
      </c>
      <c r="F346" s="56">
        <v>1089</v>
      </c>
      <c r="G346" s="57">
        <f>F346/E346*100</f>
        <v>64.058823529411768</v>
      </c>
      <c r="H346" s="57">
        <f>F346/D346*100</f>
        <v>99</v>
      </c>
      <c r="I346" s="53" t="s">
        <v>784</v>
      </c>
    </row>
    <row r="347" spans="1:9" x14ac:dyDescent="0.2">
      <c r="A347" s="148" t="s">
        <v>385</v>
      </c>
      <c r="B347" s="148"/>
      <c r="C347" s="148"/>
      <c r="D347" s="148"/>
      <c r="E347" s="148"/>
      <c r="F347" s="148"/>
      <c r="G347" s="148"/>
      <c r="H347" s="148"/>
      <c r="I347" s="148"/>
    </row>
    <row r="348" spans="1:9" x14ac:dyDescent="0.2">
      <c r="A348" s="143" t="s">
        <v>386</v>
      </c>
      <c r="B348" s="143"/>
      <c r="C348" s="143"/>
      <c r="D348" s="143"/>
      <c r="E348" s="143"/>
      <c r="F348" s="143"/>
      <c r="G348" s="143"/>
      <c r="H348" s="143"/>
      <c r="I348" s="143"/>
    </row>
    <row r="349" spans="1:9" ht="38.25" x14ac:dyDescent="0.2">
      <c r="A349" s="54">
        <v>1</v>
      </c>
      <c r="B349" s="55" t="s">
        <v>387</v>
      </c>
      <c r="C349" s="54" t="s">
        <v>13</v>
      </c>
      <c r="D349" s="58">
        <v>21</v>
      </c>
      <c r="E349" s="58">
        <v>23</v>
      </c>
      <c r="F349" s="58">
        <v>55</v>
      </c>
      <c r="G349" s="57">
        <f>F349/E349*100</f>
        <v>239.13043478260869</v>
      </c>
      <c r="H349" s="57">
        <f>F349/D349*100</f>
        <v>261.90476190476193</v>
      </c>
      <c r="I349" s="53"/>
    </row>
    <row r="350" spans="1:9" ht="38.25" x14ac:dyDescent="0.2">
      <c r="A350" s="54">
        <v>2</v>
      </c>
      <c r="B350" s="55" t="s">
        <v>388</v>
      </c>
      <c r="C350" s="54" t="s">
        <v>13</v>
      </c>
      <c r="D350" s="58">
        <v>22</v>
      </c>
      <c r="E350" s="58">
        <v>44</v>
      </c>
      <c r="F350" s="58">
        <v>39</v>
      </c>
      <c r="G350" s="57">
        <f>F350/E350*100</f>
        <v>88.63636363636364</v>
      </c>
      <c r="H350" s="57">
        <f>F350/D350*100</f>
        <v>177.27272727272728</v>
      </c>
      <c r="I350" s="53"/>
    </row>
    <row r="351" spans="1:9" ht="51" x14ac:dyDescent="0.2">
      <c r="A351" s="54">
        <v>3</v>
      </c>
      <c r="B351" s="55" t="s">
        <v>389</v>
      </c>
      <c r="C351" s="54" t="s">
        <v>13</v>
      </c>
      <c r="D351" s="57">
        <v>100</v>
      </c>
      <c r="E351" s="57">
        <v>100</v>
      </c>
      <c r="F351" s="57">
        <v>100</v>
      </c>
      <c r="G351" s="57">
        <v>100</v>
      </c>
      <c r="H351" s="57">
        <f t="shared" ref="H351" si="111">F351/D351*100</f>
        <v>100</v>
      </c>
      <c r="I351" s="53"/>
    </row>
    <row r="352" spans="1:9" ht="74.25" customHeight="1" x14ac:dyDescent="0.2">
      <c r="A352" s="101">
        <v>4</v>
      </c>
      <c r="B352" s="55" t="s">
        <v>402</v>
      </c>
      <c r="C352" s="54" t="s">
        <v>13</v>
      </c>
      <c r="D352" s="49">
        <v>0</v>
      </c>
      <c r="E352" s="49">
        <v>1</v>
      </c>
      <c r="F352" s="49">
        <v>0</v>
      </c>
      <c r="G352" s="57">
        <v>100</v>
      </c>
      <c r="H352" s="57">
        <v>100</v>
      </c>
      <c r="I352" s="53" t="s">
        <v>652</v>
      </c>
    </row>
    <row r="353" spans="1:9" x14ac:dyDescent="0.2">
      <c r="A353" s="143" t="s">
        <v>390</v>
      </c>
      <c r="B353" s="143"/>
      <c r="C353" s="143"/>
      <c r="D353" s="143"/>
      <c r="E353" s="143"/>
      <c r="F353" s="143"/>
      <c r="G353" s="143"/>
      <c r="H353" s="143"/>
      <c r="I353" s="143"/>
    </row>
    <row r="354" spans="1:9" ht="63.75" x14ac:dyDescent="0.2">
      <c r="A354" s="54">
        <v>1</v>
      </c>
      <c r="B354" s="55" t="s">
        <v>391</v>
      </c>
      <c r="C354" s="54" t="s">
        <v>13</v>
      </c>
      <c r="D354" s="58">
        <v>294</v>
      </c>
      <c r="E354" s="58">
        <v>546</v>
      </c>
      <c r="F354" s="58">
        <v>488</v>
      </c>
      <c r="G354" s="57">
        <f t="shared" ref="G354:G358" si="112">F354/E354*100</f>
        <v>89.377289377289387</v>
      </c>
      <c r="H354" s="57">
        <f t="shared" ref="H354:H358" si="113">F354/D354*100</f>
        <v>165.98639455782313</v>
      </c>
      <c r="I354" s="53" t="s">
        <v>653</v>
      </c>
    </row>
    <row r="355" spans="1:9" ht="51" x14ac:dyDescent="0.2">
      <c r="A355" s="54">
        <v>2</v>
      </c>
      <c r="B355" s="55" t="s">
        <v>392</v>
      </c>
      <c r="C355" s="54" t="s">
        <v>13</v>
      </c>
      <c r="D355" s="58">
        <v>28</v>
      </c>
      <c r="E355" s="58">
        <v>67</v>
      </c>
      <c r="F355" s="58">
        <v>30</v>
      </c>
      <c r="G355" s="57">
        <f t="shared" si="112"/>
        <v>44.776119402985074</v>
      </c>
      <c r="H355" s="57">
        <f t="shared" si="113"/>
        <v>107.14285714285714</v>
      </c>
      <c r="I355" s="53" t="s">
        <v>654</v>
      </c>
    </row>
    <row r="356" spans="1:9" ht="63.75" x14ac:dyDescent="0.2">
      <c r="A356" s="54">
        <v>3</v>
      </c>
      <c r="B356" s="55" t="s">
        <v>393</v>
      </c>
      <c r="C356" s="54" t="s">
        <v>13</v>
      </c>
      <c r="D356" s="58">
        <v>694</v>
      </c>
      <c r="E356" s="58">
        <v>1351</v>
      </c>
      <c r="F356" s="58">
        <v>1153</v>
      </c>
      <c r="G356" s="57">
        <f t="shared" si="112"/>
        <v>85.344189489267208</v>
      </c>
      <c r="H356" s="57">
        <f t="shared" si="113"/>
        <v>166.13832853025937</v>
      </c>
      <c r="I356" s="53" t="s">
        <v>655</v>
      </c>
    </row>
    <row r="357" spans="1:9" ht="63.75" x14ac:dyDescent="0.2">
      <c r="A357" s="54">
        <f t="shared" ref="A357:A358" si="114">A356+1</f>
        <v>4</v>
      </c>
      <c r="B357" s="55" t="s">
        <v>394</v>
      </c>
      <c r="C357" s="54" t="s">
        <v>273</v>
      </c>
      <c r="D357" s="63">
        <v>9806.9699999999993</v>
      </c>
      <c r="E357" s="61">
        <v>17832.02</v>
      </c>
      <c r="F357" s="63">
        <v>14691.3</v>
      </c>
      <c r="G357" s="57">
        <f t="shared" si="112"/>
        <v>82.387188888303172</v>
      </c>
      <c r="H357" s="57">
        <f t="shared" si="113"/>
        <v>149.80467973288384</v>
      </c>
      <c r="I357" s="53" t="s">
        <v>655</v>
      </c>
    </row>
    <row r="358" spans="1:9" ht="76.5" x14ac:dyDescent="0.2">
      <c r="A358" s="54">
        <f t="shared" si="114"/>
        <v>5</v>
      </c>
      <c r="B358" s="55" t="s">
        <v>395</v>
      </c>
      <c r="C358" s="54" t="s">
        <v>18</v>
      </c>
      <c r="D358" s="57">
        <v>46.1</v>
      </c>
      <c r="E358" s="57">
        <v>100</v>
      </c>
      <c r="F358" s="57">
        <v>70.099999999999994</v>
      </c>
      <c r="G358" s="57">
        <f t="shared" si="112"/>
        <v>70.099999999999994</v>
      </c>
      <c r="H358" s="57">
        <f t="shared" si="113"/>
        <v>152.06073752711495</v>
      </c>
      <c r="I358" s="53" t="s">
        <v>656</v>
      </c>
    </row>
    <row r="359" spans="1:9" x14ac:dyDescent="0.2">
      <c r="A359" s="143" t="s">
        <v>396</v>
      </c>
      <c r="B359" s="143"/>
      <c r="C359" s="143"/>
      <c r="D359" s="143"/>
      <c r="E359" s="143"/>
      <c r="F359" s="143"/>
      <c r="G359" s="143"/>
      <c r="H359" s="143"/>
      <c r="I359" s="143"/>
    </row>
    <row r="360" spans="1:9" ht="76.5" x14ac:dyDescent="0.2">
      <c r="A360" s="54">
        <v>1</v>
      </c>
      <c r="B360" s="55" t="s">
        <v>397</v>
      </c>
      <c r="C360" s="54" t="s">
        <v>398</v>
      </c>
      <c r="D360" s="58">
        <v>24</v>
      </c>
      <c r="E360" s="58">
        <v>16</v>
      </c>
      <c r="F360" s="58">
        <v>16</v>
      </c>
      <c r="G360" s="57">
        <f>F360/E360*100</f>
        <v>100</v>
      </c>
      <c r="H360" s="57">
        <f>F360/D360*100</f>
        <v>66.666666666666657</v>
      </c>
      <c r="I360" s="53"/>
    </row>
    <row r="361" spans="1:9" x14ac:dyDescent="0.2">
      <c r="A361" s="143" t="s">
        <v>399</v>
      </c>
      <c r="B361" s="143"/>
      <c r="C361" s="143"/>
      <c r="D361" s="143"/>
      <c r="E361" s="143"/>
      <c r="F361" s="143"/>
      <c r="G361" s="143"/>
      <c r="H361" s="143"/>
      <c r="I361" s="143"/>
    </row>
    <row r="362" spans="1:9" ht="25.5" x14ac:dyDescent="0.2">
      <c r="A362" s="54">
        <v>1</v>
      </c>
      <c r="B362" s="55" t="s">
        <v>400</v>
      </c>
      <c r="C362" s="54" t="s">
        <v>18</v>
      </c>
      <c r="D362" s="57">
        <v>92</v>
      </c>
      <c r="E362" s="57">
        <v>93</v>
      </c>
      <c r="F362" s="57">
        <v>93</v>
      </c>
      <c r="G362" s="57">
        <f>F362/E362*100</f>
        <v>100</v>
      </c>
      <c r="H362" s="57">
        <f t="shared" ref="H362:H363" si="115">F362/D362*100</f>
        <v>101.08695652173914</v>
      </c>
      <c r="I362" s="53"/>
    </row>
    <row r="363" spans="1:9" ht="25.5" x14ac:dyDescent="0.2">
      <c r="A363" s="54">
        <v>2</v>
      </c>
      <c r="B363" s="55" t="s">
        <v>401</v>
      </c>
      <c r="C363" s="54" t="s">
        <v>18</v>
      </c>
      <c r="D363" s="57">
        <v>92</v>
      </c>
      <c r="E363" s="57">
        <v>93</v>
      </c>
      <c r="F363" s="57">
        <v>93</v>
      </c>
      <c r="G363" s="57">
        <f>E363/F363*100</f>
        <v>100</v>
      </c>
      <c r="H363" s="57">
        <f t="shared" si="115"/>
        <v>101.08695652173914</v>
      </c>
      <c r="I363" s="53"/>
    </row>
    <row r="364" spans="1:9" x14ac:dyDescent="0.2">
      <c r="A364" s="143" t="s">
        <v>383</v>
      </c>
      <c r="B364" s="143"/>
      <c r="C364" s="143"/>
      <c r="D364" s="143"/>
      <c r="E364" s="143"/>
      <c r="F364" s="143"/>
      <c r="G364" s="143"/>
      <c r="H364" s="143"/>
      <c r="I364" s="143"/>
    </row>
    <row r="365" spans="1:9" ht="63.75" x14ac:dyDescent="0.2">
      <c r="A365" s="54">
        <v>1</v>
      </c>
      <c r="B365" s="55" t="s">
        <v>402</v>
      </c>
      <c r="C365" s="54" t="s">
        <v>13</v>
      </c>
      <c r="D365" s="58">
        <v>0</v>
      </c>
      <c r="E365" s="58" t="s">
        <v>637</v>
      </c>
      <c r="F365" s="58" t="s">
        <v>637</v>
      </c>
      <c r="G365" s="57" t="s">
        <v>637</v>
      </c>
      <c r="H365" s="57" t="s">
        <v>637</v>
      </c>
      <c r="I365" s="53" t="s">
        <v>657</v>
      </c>
    </row>
    <row r="366" spans="1:9" ht="51" x14ac:dyDescent="0.2">
      <c r="A366" s="54">
        <f t="shared" ref="A366:A375" si="116">A365+1</f>
        <v>2</v>
      </c>
      <c r="B366" s="55" t="s">
        <v>403</v>
      </c>
      <c r="C366" s="54" t="s">
        <v>273</v>
      </c>
      <c r="D366" s="61">
        <v>5554.79</v>
      </c>
      <c r="E366" s="61">
        <v>5288</v>
      </c>
      <c r="F366" s="61">
        <v>1080.3900000000001</v>
      </c>
      <c r="G366" s="57">
        <f t="shared" ref="G366" si="117">F366/E366*100</f>
        <v>20.430975794251136</v>
      </c>
      <c r="H366" s="57">
        <f t="shared" ref="H366:H373" si="118">F366/D366*100</f>
        <v>19.449700168683247</v>
      </c>
      <c r="I366" s="53" t="s">
        <v>404</v>
      </c>
    </row>
    <row r="367" spans="1:9" ht="102" x14ac:dyDescent="0.2">
      <c r="A367" s="54">
        <f t="shared" si="116"/>
        <v>3</v>
      </c>
      <c r="B367" s="55" t="s">
        <v>405</v>
      </c>
      <c r="C367" s="54" t="s">
        <v>273</v>
      </c>
      <c r="D367" s="57" t="s">
        <v>637</v>
      </c>
      <c r="E367" s="57" t="s">
        <v>637</v>
      </c>
      <c r="F367" s="57" t="s">
        <v>637</v>
      </c>
      <c r="G367" s="57" t="s">
        <v>637</v>
      </c>
      <c r="H367" s="57" t="s">
        <v>637</v>
      </c>
      <c r="I367" s="139" t="s">
        <v>785</v>
      </c>
    </row>
    <row r="368" spans="1:9" ht="89.25" x14ac:dyDescent="0.2">
      <c r="A368" s="54">
        <f t="shared" si="116"/>
        <v>4</v>
      </c>
      <c r="B368" s="55" t="s">
        <v>406</v>
      </c>
      <c r="C368" s="54" t="s">
        <v>273</v>
      </c>
      <c r="D368" s="61">
        <v>0</v>
      </c>
      <c r="E368" s="61">
        <v>0</v>
      </c>
      <c r="F368" s="61">
        <v>0</v>
      </c>
      <c r="G368" s="57" t="s">
        <v>637</v>
      </c>
      <c r="H368" s="57" t="s">
        <v>637</v>
      </c>
      <c r="I368" s="140"/>
    </row>
    <row r="369" spans="1:9" ht="89.25" x14ac:dyDescent="0.2">
      <c r="A369" s="54">
        <f t="shared" si="116"/>
        <v>5</v>
      </c>
      <c r="B369" s="55" t="s">
        <v>407</v>
      </c>
      <c r="C369" s="54" t="s">
        <v>273</v>
      </c>
      <c r="D369" s="62">
        <v>0</v>
      </c>
      <c r="E369" s="62">
        <v>0</v>
      </c>
      <c r="F369" s="62">
        <v>0</v>
      </c>
      <c r="G369" s="57" t="s">
        <v>637</v>
      </c>
      <c r="H369" s="57" t="s">
        <v>637</v>
      </c>
      <c r="I369" s="141"/>
    </row>
    <row r="370" spans="1:9" ht="51" x14ac:dyDescent="0.2">
      <c r="A370" s="54">
        <f t="shared" si="116"/>
        <v>6</v>
      </c>
      <c r="B370" s="55" t="s">
        <v>408</v>
      </c>
      <c r="C370" s="54" t="s">
        <v>273</v>
      </c>
      <c r="D370" s="60">
        <v>25476</v>
      </c>
      <c r="E370" s="60">
        <v>11600</v>
      </c>
      <c r="F370" s="60">
        <v>11600</v>
      </c>
      <c r="G370" s="57">
        <f t="shared" ref="G370:G375" si="119">F370/E370*100</f>
        <v>100</v>
      </c>
      <c r="H370" s="57">
        <f t="shared" si="118"/>
        <v>45.533050714397866</v>
      </c>
      <c r="I370" s="53"/>
    </row>
    <row r="371" spans="1:9" ht="38.25" x14ac:dyDescent="0.2">
      <c r="A371" s="54">
        <f t="shared" si="116"/>
        <v>7</v>
      </c>
      <c r="B371" s="55" t="s">
        <v>409</v>
      </c>
      <c r="C371" s="54" t="s">
        <v>155</v>
      </c>
      <c r="D371" s="58">
        <v>10</v>
      </c>
      <c r="E371" s="58">
        <v>27</v>
      </c>
      <c r="F371" s="58">
        <v>17</v>
      </c>
      <c r="G371" s="57">
        <f t="shared" si="119"/>
        <v>62.962962962962962</v>
      </c>
      <c r="H371" s="57">
        <f t="shared" si="118"/>
        <v>170</v>
      </c>
      <c r="I371" s="112" t="s">
        <v>658</v>
      </c>
    </row>
    <row r="372" spans="1:9" ht="38.25" x14ac:dyDescent="0.2">
      <c r="A372" s="54">
        <f t="shared" si="116"/>
        <v>8</v>
      </c>
      <c r="B372" s="90" t="s">
        <v>410</v>
      </c>
      <c r="C372" s="54" t="s">
        <v>411</v>
      </c>
      <c r="D372" s="58">
        <v>34</v>
      </c>
      <c r="E372" s="58">
        <v>10</v>
      </c>
      <c r="F372" s="58">
        <v>32</v>
      </c>
      <c r="G372" s="57">
        <f t="shared" si="119"/>
        <v>320</v>
      </c>
      <c r="H372" s="57">
        <f t="shared" si="118"/>
        <v>94.117647058823522</v>
      </c>
      <c r="I372" s="53"/>
    </row>
    <row r="373" spans="1:9" ht="51" x14ac:dyDescent="0.2">
      <c r="A373" s="54">
        <f t="shared" si="116"/>
        <v>9</v>
      </c>
      <c r="B373" s="90" t="s">
        <v>412</v>
      </c>
      <c r="C373" s="54" t="s">
        <v>13</v>
      </c>
      <c r="D373" s="58">
        <v>15</v>
      </c>
      <c r="E373" s="58">
        <v>4</v>
      </c>
      <c r="F373" s="58">
        <v>21</v>
      </c>
      <c r="G373" s="57">
        <f>F373/E373*100</f>
        <v>525</v>
      </c>
      <c r="H373" s="57">
        <f t="shared" si="118"/>
        <v>140</v>
      </c>
      <c r="I373" s="53"/>
    </row>
    <row r="374" spans="1:9" ht="89.25" x14ac:dyDescent="0.2">
      <c r="A374" s="54">
        <f t="shared" si="116"/>
        <v>10</v>
      </c>
      <c r="B374" s="90" t="s">
        <v>413</v>
      </c>
      <c r="C374" s="54" t="s">
        <v>414</v>
      </c>
      <c r="D374" s="113">
        <v>0</v>
      </c>
      <c r="E374" s="113">
        <v>0</v>
      </c>
      <c r="F374" s="113">
        <v>0</v>
      </c>
      <c r="G374" s="57">
        <v>100</v>
      </c>
      <c r="H374" s="57">
        <v>100</v>
      </c>
      <c r="I374" s="53"/>
    </row>
    <row r="375" spans="1:9" ht="38.25" x14ac:dyDescent="0.2">
      <c r="A375" s="54">
        <f t="shared" si="116"/>
        <v>11</v>
      </c>
      <c r="B375" s="55" t="s">
        <v>415</v>
      </c>
      <c r="C375" s="54" t="s">
        <v>13</v>
      </c>
      <c r="D375" s="58">
        <v>0</v>
      </c>
      <c r="E375" s="58">
        <v>3</v>
      </c>
      <c r="F375" s="58">
        <v>0</v>
      </c>
      <c r="G375" s="57">
        <f t="shared" si="119"/>
        <v>0</v>
      </c>
      <c r="H375" s="57">
        <v>0</v>
      </c>
      <c r="I375" s="53"/>
    </row>
    <row r="376" spans="1:9" x14ac:dyDescent="0.2">
      <c r="A376" s="142" t="s">
        <v>416</v>
      </c>
      <c r="B376" s="142"/>
      <c r="C376" s="142"/>
      <c r="D376" s="142"/>
      <c r="E376" s="142"/>
      <c r="F376" s="142"/>
      <c r="G376" s="142"/>
      <c r="H376" s="142"/>
      <c r="I376" s="142"/>
    </row>
    <row r="377" spans="1:9" x14ac:dyDescent="0.2">
      <c r="A377" s="142" t="s">
        <v>417</v>
      </c>
      <c r="B377" s="142"/>
      <c r="C377" s="142"/>
      <c r="D377" s="142"/>
      <c r="E377" s="142"/>
      <c r="F377" s="142"/>
      <c r="G377" s="142"/>
      <c r="H377" s="142"/>
      <c r="I377" s="142"/>
    </row>
    <row r="378" spans="1:9" ht="25.5" x14ac:dyDescent="0.2">
      <c r="A378" s="54">
        <v>1</v>
      </c>
      <c r="B378" s="55" t="s">
        <v>418</v>
      </c>
      <c r="C378" s="54" t="s">
        <v>419</v>
      </c>
      <c r="D378" s="62">
        <v>1777.9</v>
      </c>
      <c r="E378" s="62">
        <v>1874.2</v>
      </c>
      <c r="F378" s="62">
        <v>2195.5</v>
      </c>
      <c r="G378" s="57">
        <f t="shared" ref="G378:G382" si="120">F378/E378*100</f>
        <v>117.14331448084516</v>
      </c>
      <c r="H378" s="57">
        <f t="shared" ref="H378:H382" si="121">F378/D378*100</f>
        <v>123.48838517351932</v>
      </c>
      <c r="I378" s="53"/>
    </row>
    <row r="379" spans="1:9" ht="114.75" x14ac:dyDescent="0.2">
      <c r="A379" s="54">
        <v>2</v>
      </c>
      <c r="B379" s="55" t="s">
        <v>420</v>
      </c>
      <c r="C379" s="54" t="s">
        <v>155</v>
      </c>
      <c r="D379" s="58">
        <v>90</v>
      </c>
      <c r="E379" s="58">
        <v>22</v>
      </c>
      <c r="F379" s="58">
        <v>108</v>
      </c>
      <c r="G379" s="57">
        <f t="shared" si="120"/>
        <v>490.90909090909093</v>
      </c>
      <c r="H379" s="57">
        <f t="shared" si="121"/>
        <v>120</v>
      </c>
      <c r="I379" s="53"/>
    </row>
    <row r="380" spans="1:9" ht="153" x14ac:dyDescent="0.2">
      <c r="A380" s="54">
        <v>3</v>
      </c>
      <c r="B380" s="55" t="s">
        <v>421</v>
      </c>
      <c r="C380" s="54" t="s">
        <v>18</v>
      </c>
      <c r="D380" s="63">
        <v>2.8</v>
      </c>
      <c r="E380" s="54">
        <v>2.72</v>
      </c>
      <c r="F380" s="63">
        <v>2.7</v>
      </c>
      <c r="G380" s="57">
        <f t="shared" si="120"/>
        <v>99.264705882352942</v>
      </c>
      <c r="H380" s="57">
        <f t="shared" si="121"/>
        <v>96.428571428571445</v>
      </c>
      <c r="I380" s="53"/>
    </row>
    <row r="381" spans="1:9" ht="127.5" x14ac:dyDescent="0.2">
      <c r="A381" s="54">
        <v>4</v>
      </c>
      <c r="B381" s="55" t="s">
        <v>422</v>
      </c>
      <c r="C381" s="54" t="s">
        <v>18</v>
      </c>
      <c r="D381" s="63">
        <v>0.96</v>
      </c>
      <c r="E381" s="63">
        <v>2.12</v>
      </c>
      <c r="F381" s="63">
        <v>2.84</v>
      </c>
      <c r="G381" s="57">
        <f t="shared" si="120"/>
        <v>133.96226415094338</v>
      </c>
      <c r="H381" s="57">
        <f t="shared" si="121"/>
        <v>295.83333333333337</v>
      </c>
      <c r="I381" s="53"/>
    </row>
    <row r="382" spans="1:9" ht="127.5" x14ac:dyDescent="0.2">
      <c r="A382" s="54">
        <v>5</v>
      </c>
      <c r="B382" s="55" t="s">
        <v>423</v>
      </c>
      <c r="C382" s="54" t="s">
        <v>18</v>
      </c>
      <c r="D382" s="54">
        <v>1.59</v>
      </c>
      <c r="E382" s="54">
        <v>2.39</v>
      </c>
      <c r="F382" s="54">
        <v>2.93</v>
      </c>
      <c r="G382" s="57">
        <f t="shared" si="120"/>
        <v>122.59414225941423</v>
      </c>
      <c r="H382" s="57">
        <f t="shared" si="121"/>
        <v>184.27672955974842</v>
      </c>
      <c r="I382" s="53"/>
    </row>
    <row r="383" spans="1:9" x14ac:dyDescent="0.2">
      <c r="A383" s="143" t="s">
        <v>424</v>
      </c>
      <c r="B383" s="143"/>
      <c r="C383" s="143"/>
      <c r="D383" s="143"/>
      <c r="E383" s="143"/>
      <c r="F383" s="143"/>
      <c r="G383" s="143"/>
      <c r="H383" s="143"/>
      <c r="I383" s="143"/>
    </row>
    <row r="384" spans="1:9" ht="102" x14ac:dyDescent="0.2">
      <c r="A384" s="54">
        <v>1</v>
      </c>
      <c r="B384" s="55" t="s">
        <v>425</v>
      </c>
      <c r="C384" s="54" t="s">
        <v>426</v>
      </c>
      <c r="D384" s="56">
        <v>1274</v>
      </c>
      <c r="E384" s="56">
        <v>1310</v>
      </c>
      <c r="F384" s="56">
        <v>1083</v>
      </c>
      <c r="G384" s="57">
        <f t="shared" ref="G384:G388" si="122">F384/E384*100</f>
        <v>82.671755725190849</v>
      </c>
      <c r="H384" s="57">
        <f t="shared" ref="H384:H388" si="123">F384/D384*100</f>
        <v>85.007849293563581</v>
      </c>
      <c r="I384" s="96" t="s">
        <v>734</v>
      </c>
    </row>
    <row r="385" spans="1:9" ht="89.25" x14ac:dyDescent="0.2">
      <c r="A385" s="54">
        <v>2</v>
      </c>
      <c r="B385" s="55" t="s">
        <v>427</v>
      </c>
      <c r="C385" s="54" t="s">
        <v>426</v>
      </c>
      <c r="D385" s="56">
        <v>510</v>
      </c>
      <c r="E385" s="56">
        <v>510</v>
      </c>
      <c r="F385" s="56">
        <v>419</v>
      </c>
      <c r="G385" s="57">
        <f t="shared" si="122"/>
        <v>82.156862745098039</v>
      </c>
      <c r="H385" s="57">
        <f t="shared" si="123"/>
        <v>82.156862745098039</v>
      </c>
      <c r="I385" s="96" t="s">
        <v>734</v>
      </c>
    </row>
    <row r="386" spans="1:9" ht="102" x14ac:dyDescent="0.2">
      <c r="A386" s="54">
        <v>3</v>
      </c>
      <c r="B386" s="55" t="s">
        <v>428</v>
      </c>
      <c r="C386" s="54" t="s">
        <v>429</v>
      </c>
      <c r="D386" s="62">
        <v>3193.5</v>
      </c>
      <c r="E386" s="60">
        <v>3100</v>
      </c>
      <c r="F386" s="62">
        <v>3089.27</v>
      </c>
      <c r="G386" s="57">
        <f t="shared" si="122"/>
        <v>99.653870967741938</v>
      </c>
      <c r="H386" s="57">
        <f t="shared" si="123"/>
        <v>96.736182871457643</v>
      </c>
      <c r="I386" s="96" t="s">
        <v>734</v>
      </c>
    </row>
    <row r="387" spans="1:9" ht="102" x14ac:dyDescent="0.2">
      <c r="A387" s="54">
        <v>4</v>
      </c>
      <c r="B387" s="55" t="s">
        <v>430</v>
      </c>
      <c r="C387" s="54" t="s">
        <v>429</v>
      </c>
      <c r="D387" s="62">
        <v>2928.9</v>
      </c>
      <c r="E387" s="62">
        <v>2800</v>
      </c>
      <c r="F387" s="62">
        <v>2744.34</v>
      </c>
      <c r="G387" s="57">
        <f t="shared" si="122"/>
        <v>98.012142857142862</v>
      </c>
      <c r="H387" s="57">
        <f t="shared" si="123"/>
        <v>93.698658199323987</v>
      </c>
      <c r="I387" s="96" t="s">
        <v>734</v>
      </c>
    </row>
    <row r="388" spans="1:9" ht="102" x14ac:dyDescent="0.2">
      <c r="A388" s="54">
        <v>5</v>
      </c>
      <c r="B388" s="55" t="s">
        <v>431</v>
      </c>
      <c r="C388" s="54" t="s">
        <v>432</v>
      </c>
      <c r="D388" s="62">
        <v>6262</v>
      </c>
      <c r="E388" s="62">
        <v>6078</v>
      </c>
      <c r="F388" s="62">
        <v>6318</v>
      </c>
      <c r="G388" s="57">
        <f t="shared" si="122"/>
        <v>103.94866732477787</v>
      </c>
      <c r="H388" s="57">
        <f t="shared" si="123"/>
        <v>100.89428297668476</v>
      </c>
      <c r="I388" s="96"/>
    </row>
    <row r="389" spans="1:9" x14ac:dyDescent="0.2">
      <c r="A389" s="143" t="s">
        <v>433</v>
      </c>
      <c r="B389" s="143"/>
      <c r="C389" s="143"/>
      <c r="D389" s="143"/>
      <c r="E389" s="143"/>
      <c r="F389" s="143"/>
      <c r="G389" s="143"/>
      <c r="H389" s="143"/>
      <c r="I389" s="143"/>
    </row>
    <row r="390" spans="1:9" ht="102" x14ac:dyDescent="0.2">
      <c r="A390" s="54">
        <v>1</v>
      </c>
      <c r="B390" s="55" t="s">
        <v>434</v>
      </c>
      <c r="C390" s="54" t="s">
        <v>429</v>
      </c>
      <c r="D390" s="62">
        <v>1329.9</v>
      </c>
      <c r="E390" s="60">
        <v>1710</v>
      </c>
      <c r="F390" s="62">
        <v>1648.65</v>
      </c>
      <c r="G390" s="57">
        <f t="shared" ref="G390:G393" si="124">F390/E390*100</f>
        <v>96.412280701754398</v>
      </c>
      <c r="H390" s="57">
        <f t="shared" ref="H390:H393" si="125">F390/D390*100</f>
        <v>123.96796751635462</v>
      </c>
      <c r="I390" s="96" t="s">
        <v>435</v>
      </c>
    </row>
    <row r="391" spans="1:9" ht="102" x14ac:dyDescent="0.2">
      <c r="A391" s="54">
        <v>2</v>
      </c>
      <c r="B391" s="55" t="s">
        <v>436</v>
      </c>
      <c r="C391" s="54" t="s">
        <v>429</v>
      </c>
      <c r="D391" s="62">
        <v>301.8</v>
      </c>
      <c r="E391" s="60">
        <v>670</v>
      </c>
      <c r="F391" s="62">
        <v>910.4</v>
      </c>
      <c r="G391" s="57">
        <f t="shared" si="124"/>
        <v>135.88059701492537</v>
      </c>
      <c r="H391" s="57">
        <f t="shared" si="125"/>
        <v>301.65672630881375</v>
      </c>
      <c r="I391" s="96"/>
    </row>
    <row r="392" spans="1:9" ht="102" x14ac:dyDescent="0.2">
      <c r="A392" s="54">
        <v>3</v>
      </c>
      <c r="B392" s="55" t="s">
        <v>437</v>
      </c>
      <c r="C392" s="54" t="s">
        <v>438</v>
      </c>
      <c r="D392" s="105">
        <v>783.02</v>
      </c>
      <c r="E392" s="60">
        <v>1170</v>
      </c>
      <c r="F392" s="105">
        <v>1459.4</v>
      </c>
      <c r="G392" s="57">
        <f t="shared" si="124"/>
        <v>124.73504273504274</v>
      </c>
      <c r="H392" s="57">
        <f t="shared" si="125"/>
        <v>186.38093535286458</v>
      </c>
      <c r="I392" s="96"/>
    </row>
    <row r="393" spans="1:9" ht="76.5" x14ac:dyDescent="0.2">
      <c r="A393" s="54">
        <v>4</v>
      </c>
      <c r="B393" s="55" t="s">
        <v>439</v>
      </c>
      <c r="C393" s="54" t="s">
        <v>271</v>
      </c>
      <c r="D393" s="62">
        <v>3647.6</v>
      </c>
      <c r="E393" s="60">
        <v>4550</v>
      </c>
      <c r="F393" s="62">
        <v>3879</v>
      </c>
      <c r="G393" s="57">
        <f t="shared" si="124"/>
        <v>85.252747252747255</v>
      </c>
      <c r="H393" s="57">
        <f t="shared" si="125"/>
        <v>106.34389735716636</v>
      </c>
      <c r="I393" s="96" t="s">
        <v>440</v>
      </c>
    </row>
    <row r="394" spans="1:9" x14ac:dyDescent="0.2">
      <c r="A394" s="142" t="s">
        <v>416</v>
      </c>
      <c r="B394" s="142"/>
      <c r="C394" s="142"/>
      <c r="D394" s="142"/>
      <c r="E394" s="142"/>
      <c r="F394" s="142"/>
      <c r="G394" s="142"/>
      <c r="H394" s="142"/>
      <c r="I394" s="142"/>
    </row>
    <row r="395" spans="1:9" x14ac:dyDescent="0.2">
      <c r="A395" s="142" t="s">
        <v>441</v>
      </c>
      <c r="B395" s="142"/>
      <c r="C395" s="142"/>
      <c r="D395" s="142"/>
      <c r="E395" s="142"/>
      <c r="F395" s="142"/>
      <c r="G395" s="142"/>
      <c r="H395" s="142"/>
      <c r="I395" s="142"/>
    </row>
    <row r="396" spans="1:9" ht="38.25" x14ac:dyDescent="0.2">
      <c r="A396" s="54">
        <v>1</v>
      </c>
      <c r="B396" s="55" t="s">
        <v>442</v>
      </c>
      <c r="C396" s="54" t="s">
        <v>13</v>
      </c>
      <c r="D396" s="56">
        <v>1</v>
      </c>
      <c r="E396" s="56">
        <v>1</v>
      </c>
      <c r="F396" s="56">
        <v>1</v>
      </c>
      <c r="G396" s="57">
        <f t="shared" ref="G396:G403" si="126">F396/E396*100</f>
        <v>100</v>
      </c>
      <c r="H396" s="57">
        <f t="shared" ref="H396:H403" si="127">F396/D396*100</f>
        <v>100</v>
      </c>
      <c r="I396" s="96"/>
    </row>
    <row r="397" spans="1:9" ht="38.25" x14ac:dyDescent="0.2">
      <c r="A397" s="54">
        <v>2</v>
      </c>
      <c r="B397" s="55" t="s">
        <v>443</v>
      </c>
      <c r="C397" s="54" t="s">
        <v>13</v>
      </c>
      <c r="D397" s="56">
        <v>1</v>
      </c>
      <c r="E397" s="56">
        <v>1</v>
      </c>
      <c r="F397" s="56">
        <v>1</v>
      </c>
      <c r="G397" s="57">
        <f t="shared" si="126"/>
        <v>100</v>
      </c>
      <c r="H397" s="57">
        <f t="shared" si="127"/>
        <v>100</v>
      </c>
      <c r="I397" s="96"/>
    </row>
    <row r="398" spans="1:9" ht="38.25" x14ac:dyDescent="0.2">
      <c r="A398" s="54">
        <v>3</v>
      </c>
      <c r="B398" s="55" t="s">
        <v>444</v>
      </c>
      <c r="C398" s="54" t="s">
        <v>13</v>
      </c>
      <c r="D398" s="56">
        <v>20</v>
      </c>
      <c r="E398" s="56">
        <v>13</v>
      </c>
      <c r="F398" s="56">
        <v>11</v>
      </c>
      <c r="G398" s="57">
        <f t="shared" si="126"/>
        <v>84.615384615384613</v>
      </c>
      <c r="H398" s="57">
        <f t="shared" si="127"/>
        <v>55.000000000000007</v>
      </c>
      <c r="I398" s="96" t="s">
        <v>445</v>
      </c>
    </row>
    <row r="399" spans="1:9" ht="51" x14ac:dyDescent="0.2">
      <c r="A399" s="54">
        <v>4</v>
      </c>
      <c r="B399" s="55" t="s">
        <v>446</v>
      </c>
      <c r="C399" s="54" t="s">
        <v>13</v>
      </c>
      <c r="D399" s="56">
        <v>1</v>
      </c>
      <c r="E399" s="56">
        <v>1</v>
      </c>
      <c r="F399" s="56">
        <v>1</v>
      </c>
      <c r="G399" s="57">
        <f t="shared" si="126"/>
        <v>100</v>
      </c>
      <c r="H399" s="57">
        <f t="shared" si="127"/>
        <v>100</v>
      </c>
      <c r="I399" s="96"/>
    </row>
    <row r="400" spans="1:9" ht="102" x14ac:dyDescent="0.2">
      <c r="A400" s="54">
        <v>5</v>
      </c>
      <c r="B400" s="55" t="s">
        <v>447</v>
      </c>
      <c r="C400" s="54" t="s">
        <v>18</v>
      </c>
      <c r="D400" s="56">
        <v>100</v>
      </c>
      <c r="E400" s="56">
        <v>100</v>
      </c>
      <c r="F400" s="56">
        <v>100</v>
      </c>
      <c r="G400" s="57">
        <f t="shared" si="126"/>
        <v>100</v>
      </c>
      <c r="H400" s="57">
        <f t="shared" si="127"/>
        <v>100</v>
      </c>
      <c r="I400" s="96"/>
    </row>
    <row r="401" spans="1:9" ht="76.5" x14ac:dyDescent="0.2">
      <c r="A401" s="114">
        <v>6</v>
      </c>
      <c r="B401" s="97" t="s">
        <v>448</v>
      </c>
      <c r="C401" s="114" t="s">
        <v>18</v>
      </c>
      <c r="D401" s="115">
        <v>100</v>
      </c>
      <c r="E401" s="115">
        <v>100</v>
      </c>
      <c r="F401" s="115">
        <v>100</v>
      </c>
      <c r="G401" s="116">
        <f t="shared" si="126"/>
        <v>100</v>
      </c>
      <c r="H401" s="116">
        <f t="shared" si="127"/>
        <v>100</v>
      </c>
      <c r="I401" s="117"/>
    </row>
    <row r="402" spans="1:9" ht="76.5" x14ac:dyDescent="0.2">
      <c r="A402" s="118">
        <v>7</v>
      </c>
      <c r="B402" s="119" t="s">
        <v>449</v>
      </c>
      <c r="C402" s="118" t="s">
        <v>13</v>
      </c>
      <c r="D402" s="120">
        <v>3</v>
      </c>
      <c r="E402" s="121">
        <v>6</v>
      </c>
      <c r="F402" s="120">
        <v>4</v>
      </c>
      <c r="G402" s="122">
        <f t="shared" si="126"/>
        <v>66.666666666666657</v>
      </c>
      <c r="H402" s="122">
        <f t="shared" si="127"/>
        <v>133.33333333333331</v>
      </c>
      <c r="I402" s="123" t="s">
        <v>450</v>
      </c>
    </row>
    <row r="403" spans="1:9" ht="38.25" x14ac:dyDescent="0.2">
      <c r="A403" s="118">
        <v>8</v>
      </c>
      <c r="B403" s="119" t="s">
        <v>451</v>
      </c>
      <c r="C403" s="118" t="s">
        <v>13</v>
      </c>
      <c r="D403" s="124">
        <v>12596</v>
      </c>
      <c r="E403" s="121">
        <v>1447</v>
      </c>
      <c r="F403" s="124">
        <v>721</v>
      </c>
      <c r="G403" s="122">
        <f t="shared" si="126"/>
        <v>49.82722874913614</v>
      </c>
      <c r="H403" s="122">
        <f t="shared" si="127"/>
        <v>5.7240393775801843</v>
      </c>
      <c r="I403" s="123" t="s">
        <v>445</v>
      </c>
    </row>
    <row r="404" spans="1:9" ht="25.5" x14ac:dyDescent="0.2">
      <c r="A404" s="118">
        <v>9</v>
      </c>
      <c r="B404" s="119" t="s">
        <v>452</v>
      </c>
      <c r="C404" s="118" t="s">
        <v>271</v>
      </c>
      <c r="D404" s="120">
        <v>0</v>
      </c>
      <c r="E404" s="121">
        <v>0</v>
      </c>
      <c r="F404" s="120">
        <v>0</v>
      </c>
      <c r="G404" s="122" t="s">
        <v>637</v>
      </c>
      <c r="H404" s="122" t="s">
        <v>637</v>
      </c>
      <c r="I404" s="123"/>
    </row>
    <row r="405" spans="1:9" ht="102" x14ac:dyDescent="0.2">
      <c r="A405" s="125">
        <v>10</v>
      </c>
      <c r="B405" s="126" t="s">
        <v>642</v>
      </c>
      <c r="C405" s="125" t="s">
        <v>13</v>
      </c>
      <c r="D405" s="125" t="s">
        <v>643</v>
      </c>
      <c r="E405" s="125">
        <v>1</v>
      </c>
      <c r="F405" s="125">
        <v>1</v>
      </c>
      <c r="G405" s="122">
        <f>F405/E405*100</f>
        <v>100</v>
      </c>
      <c r="H405" s="122" t="s">
        <v>637</v>
      </c>
      <c r="I405" s="127"/>
    </row>
    <row r="406" spans="1:9" ht="32.25" customHeight="1" x14ac:dyDescent="0.2">
      <c r="A406" s="138" t="s">
        <v>718</v>
      </c>
      <c r="B406" s="138"/>
      <c r="C406" s="138"/>
      <c r="D406" s="138"/>
      <c r="E406" s="138"/>
      <c r="F406" s="138"/>
      <c r="G406" s="138"/>
      <c r="H406" s="138"/>
      <c r="I406" s="138"/>
    </row>
    <row r="407" spans="1:9" ht="25.5" x14ac:dyDescent="0.2">
      <c r="A407" s="128">
        <v>1</v>
      </c>
      <c r="B407" s="55" t="s">
        <v>453</v>
      </c>
      <c r="C407" s="54" t="s">
        <v>13</v>
      </c>
      <c r="D407" s="56">
        <v>12</v>
      </c>
      <c r="E407" s="56">
        <v>10</v>
      </c>
      <c r="F407" s="56">
        <v>12</v>
      </c>
      <c r="G407" s="57">
        <f t="shared" ref="G407:G410" si="128">F407/E407*100</f>
        <v>120</v>
      </c>
      <c r="H407" s="57">
        <f t="shared" ref="H407:H410" si="129">F407/D407*100</f>
        <v>100</v>
      </c>
      <c r="I407" s="96"/>
    </row>
    <row r="408" spans="1:9" ht="25.5" x14ac:dyDescent="0.2">
      <c r="A408" s="54">
        <v>2</v>
      </c>
      <c r="B408" s="55" t="s">
        <v>454</v>
      </c>
      <c r="C408" s="54" t="s">
        <v>13</v>
      </c>
      <c r="D408" s="56">
        <v>52</v>
      </c>
      <c r="E408" s="56">
        <v>55</v>
      </c>
      <c r="F408" s="56">
        <v>57</v>
      </c>
      <c r="G408" s="57">
        <f t="shared" si="128"/>
        <v>103.63636363636364</v>
      </c>
      <c r="H408" s="57">
        <f t="shared" si="129"/>
        <v>109.61538461538463</v>
      </c>
      <c r="I408" s="96"/>
    </row>
    <row r="409" spans="1:9" ht="90" customHeight="1" x14ac:dyDescent="0.2">
      <c r="A409" s="54">
        <v>3</v>
      </c>
      <c r="B409" s="55" t="s">
        <v>455</v>
      </c>
      <c r="C409" s="54" t="s">
        <v>13</v>
      </c>
      <c r="D409" s="56">
        <v>52</v>
      </c>
      <c r="E409" s="56">
        <v>60</v>
      </c>
      <c r="F409" s="56">
        <v>63</v>
      </c>
      <c r="G409" s="57">
        <f t="shared" si="128"/>
        <v>105</v>
      </c>
      <c r="H409" s="57">
        <f t="shared" si="129"/>
        <v>121.15384615384615</v>
      </c>
      <c r="I409" s="96"/>
    </row>
    <row r="410" spans="1:9" ht="114.75" customHeight="1" x14ac:dyDescent="0.2">
      <c r="A410" s="54">
        <v>4</v>
      </c>
      <c r="B410" s="55" t="s">
        <v>456</v>
      </c>
      <c r="C410" s="54" t="s">
        <v>13</v>
      </c>
      <c r="D410" s="56">
        <v>34</v>
      </c>
      <c r="E410" s="56">
        <v>40</v>
      </c>
      <c r="F410" s="56">
        <v>42</v>
      </c>
      <c r="G410" s="57">
        <f t="shared" si="128"/>
        <v>105</v>
      </c>
      <c r="H410" s="57">
        <f t="shared" si="129"/>
        <v>123.52941176470588</v>
      </c>
      <c r="I410" s="96"/>
    </row>
  </sheetData>
  <sheetProtection selectLockedCells="1" selectUnlockedCells="1"/>
  <mergeCells count="91">
    <mergeCell ref="H1:I1"/>
    <mergeCell ref="A2:I2"/>
    <mergeCell ref="A3:I3"/>
    <mergeCell ref="A4:I4"/>
    <mergeCell ref="A6:A8"/>
    <mergeCell ref="B6:B8"/>
    <mergeCell ref="C6:C8"/>
    <mergeCell ref="D6:F6"/>
    <mergeCell ref="G6:G8"/>
    <mergeCell ref="H6:H8"/>
    <mergeCell ref="A64:I64"/>
    <mergeCell ref="I6:I8"/>
    <mergeCell ref="D7:D8"/>
    <mergeCell ref="E7:F7"/>
    <mergeCell ref="A10:I10"/>
    <mergeCell ref="A16:I16"/>
    <mergeCell ref="A20:I20"/>
    <mergeCell ref="A23:I23"/>
    <mergeCell ref="A33:I33"/>
    <mergeCell ref="A43:I43"/>
    <mergeCell ref="A55:I55"/>
    <mergeCell ref="A63:I63"/>
    <mergeCell ref="A146:I146"/>
    <mergeCell ref="A67:I67"/>
    <mergeCell ref="A74:I74"/>
    <mergeCell ref="A76:I76"/>
    <mergeCell ref="A80:I80"/>
    <mergeCell ref="A82:I82"/>
    <mergeCell ref="A108:I108"/>
    <mergeCell ref="A115:I115"/>
    <mergeCell ref="A129:I129"/>
    <mergeCell ref="I130:I131"/>
    <mergeCell ref="A135:I135"/>
    <mergeCell ref="A140:I140"/>
    <mergeCell ref="A221:I221"/>
    <mergeCell ref="A157:I157"/>
    <mergeCell ref="A161:I161"/>
    <mergeCell ref="A166:I166"/>
    <mergeCell ref="A173:I173"/>
    <mergeCell ref="A179:I179"/>
    <mergeCell ref="A186:I186"/>
    <mergeCell ref="A197:I197"/>
    <mergeCell ref="A198:I198"/>
    <mergeCell ref="A206:I206"/>
    <mergeCell ref="A211:I211"/>
    <mergeCell ref="A213:I213"/>
    <mergeCell ref="I187:I189"/>
    <mergeCell ref="A234:I234"/>
    <mergeCell ref="A240:I240"/>
    <mergeCell ref="A241:I241"/>
    <mergeCell ref="A242:A243"/>
    <mergeCell ref="B242:B243"/>
    <mergeCell ref="I242:I243"/>
    <mergeCell ref="A296:I296"/>
    <mergeCell ref="A244:A245"/>
    <mergeCell ref="B244:B245"/>
    <mergeCell ref="I244:I245"/>
    <mergeCell ref="A248:A249"/>
    <mergeCell ref="B248:B249"/>
    <mergeCell ref="C248:C249"/>
    <mergeCell ref="I248:I249"/>
    <mergeCell ref="A274:I274"/>
    <mergeCell ref="A277:I277"/>
    <mergeCell ref="A282:I282"/>
    <mergeCell ref="A288:I288"/>
    <mergeCell ref="A292:I292"/>
    <mergeCell ref="A348:I348"/>
    <mergeCell ref="A301:I301"/>
    <mergeCell ref="A304:I304"/>
    <mergeCell ref="A319:I319"/>
    <mergeCell ref="A320:I320"/>
    <mergeCell ref="A325:A326"/>
    <mergeCell ref="B325:B326"/>
    <mergeCell ref="I325:I326"/>
    <mergeCell ref="A328:I328"/>
    <mergeCell ref="A332:I332"/>
    <mergeCell ref="A335:I335"/>
    <mergeCell ref="A345:I345"/>
    <mergeCell ref="A347:I347"/>
    <mergeCell ref="A353:I353"/>
    <mergeCell ref="A359:I359"/>
    <mergeCell ref="A361:I361"/>
    <mergeCell ref="A364:I364"/>
    <mergeCell ref="A376:I376"/>
    <mergeCell ref="A406:I406"/>
    <mergeCell ref="I367:I369"/>
    <mergeCell ref="A377:I377"/>
    <mergeCell ref="A383:I383"/>
    <mergeCell ref="A389:I389"/>
    <mergeCell ref="A394:I394"/>
    <mergeCell ref="A395:I395"/>
  </mergeCells>
  <hyperlinks>
    <hyperlink ref="B100" location="P547" display="Количество инвалидов и участников Великой Отечественной войны, тружеников тыла и вдов погибших (умерших) инвалидов и участников Великой Отечественной войны, получивших единовременную адресную социальную помощь на проведение капитального ремонта индивидуал" xr:uid="{00000000-0004-0000-0000-000000000000}"/>
    <hyperlink ref="B203" r:id="rId1" xr:uid="{00000000-0004-0000-0000-000003000000}"/>
  </hyperlinks>
  <pageMargins left="0.78749999999999998" right="0.78749999999999998" top="0.78749999999999998" bottom="0.39374999999999999" header="0.51180555555555551" footer="0.51180555555555551"/>
  <pageSetup paperSize="9" scale="78" fitToHeight="0" orientation="landscape" useFirstPageNumber="1" horizontalDpi="300" verticalDpi="300"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F172"/>
  <sheetViews>
    <sheetView zoomScale="70" zoomScaleNormal="70" workbookViewId="0">
      <pane xSplit="2" ySplit="6" topLeftCell="C7" activePane="bottomRight" state="frozen"/>
      <selection pane="topRight" activeCell="F1" sqref="F1"/>
      <selection pane="bottomLeft" activeCell="A193" sqref="A193"/>
      <selection pane="bottomRight" activeCell="L81" sqref="L81"/>
    </sheetView>
  </sheetViews>
  <sheetFormatPr defaultColWidth="8.5703125" defaultRowHeight="15" x14ac:dyDescent="0.25"/>
  <cols>
    <col min="1" max="1" width="8.5703125" style="170" customWidth="1"/>
    <col min="2" max="2" width="69.42578125" style="171" customWidth="1"/>
    <col min="3" max="3" width="13.5703125" style="171" customWidth="1"/>
    <col min="4" max="4" width="14.7109375" style="171" customWidth="1"/>
    <col min="5" max="5" width="11.5703125" style="171" customWidth="1"/>
    <col min="6" max="6" width="81.42578125" style="171" customWidth="1"/>
    <col min="7" max="16384" width="8.5703125" style="171"/>
  </cols>
  <sheetData>
    <row r="1" spans="1:6" x14ac:dyDescent="0.25">
      <c r="F1" s="172" t="s">
        <v>457</v>
      </c>
    </row>
    <row r="2" spans="1:6" x14ac:dyDescent="0.25">
      <c r="A2" s="173" t="s">
        <v>458</v>
      </c>
      <c r="B2" s="173"/>
      <c r="C2" s="173"/>
      <c r="D2" s="173"/>
      <c r="E2" s="173"/>
      <c r="F2" s="173"/>
    </row>
    <row r="3" spans="1:6" x14ac:dyDescent="0.25">
      <c r="A3" s="173" t="s">
        <v>459</v>
      </c>
      <c r="B3" s="173"/>
      <c r="C3" s="173"/>
      <c r="D3" s="173"/>
      <c r="E3" s="173"/>
      <c r="F3" s="173"/>
    </row>
    <row r="5" spans="1:6" ht="100.5" thickBot="1" x14ac:dyDescent="0.3">
      <c r="A5" s="174" t="s">
        <v>460</v>
      </c>
      <c r="B5" s="175" t="s">
        <v>461</v>
      </c>
      <c r="C5" s="176" t="s">
        <v>462</v>
      </c>
      <c r="D5" s="175" t="s">
        <v>463</v>
      </c>
      <c r="E5" s="175" t="s">
        <v>464</v>
      </c>
      <c r="F5" s="177" t="s">
        <v>465</v>
      </c>
    </row>
    <row r="6" spans="1:6" ht="15.75" thickBot="1" x14ac:dyDescent="0.3">
      <c r="A6" s="178" t="s">
        <v>466</v>
      </c>
      <c r="B6" s="178"/>
      <c r="C6" s="178"/>
      <c r="D6" s="178"/>
      <c r="E6" s="178"/>
      <c r="F6" s="178"/>
    </row>
    <row r="7" spans="1:6" ht="48" customHeight="1" thickBot="1" x14ac:dyDescent="0.3">
      <c r="A7" s="179">
        <v>1</v>
      </c>
      <c r="B7" s="180" t="s">
        <v>475</v>
      </c>
      <c r="C7" s="181">
        <v>1</v>
      </c>
      <c r="D7" s="182">
        <v>1</v>
      </c>
      <c r="E7" s="183">
        <v>1</v>
      </c>
      <c r="F7" s="184"/>
    </row>
    <row r="8" spans="1:6" ht="60.75" thickBot="1" x14ac:dyDescent="0.3">
      <c r="A8" s="185"/>
      <c r="B8" s="186" t="s">
        <v>717</v>
      </c>
      <c r="C8" s="181"/>
      <c r="D8" s="182"/>
      <c r="E8" s="183" t="e">
        <f t="shared" ref="E8:E9" si="0">C8/D8</f>
        <v>#DIV/0!</v>
      </c>
      <c r="F8" s="187"/>
    </row>
    <row r="9" spans="1:6" ht="15.75" thickBot="1" x14ac:dyDescent="0.3">
      <c r="A9" s="188"/>
      <c r="B9" s="189" t="s">
        <v>468</v>
      </c>
      <c r="C9" s="181"/>
      <c r="D9" s="182"/>
      <c r="E9" s="183" t="e">
        <f t="shared" si="0"/>
        <v>#DIV/0!</v>
      </c>
      <c r="F9" s="190"/>
    </row>
    <row r="10" spans="1:6" ht="15.75" thickBot="1" x14ac:dyDescent="0.3">
      <c r="A10" s="179">
        <v>3</v>
      </c>
      <c r="B10" s="180" t="s">
        <v>177</v>
      </c>
      <c r="C10" s="191">
        <v>4</v>
      </c>
      <c r="D10" s="191">
        <v>4</v>
      </c>
      <c r="E10" s="192">
        <f>D10/C10</f>
        <v>1</v>
      </c>
      <c r="F10" s="184"/>
    </row>
    <row r="11" spans="1:6" ht="90.75" thickBot="1" x14ac:dyDescent="0.3">
      <c r="A11" s="193"/>
      <c r="B11" s="186" t="s">
        <v>747</v>
      </c>
      <c r="C11" s="194"/>
      <c r="D11" s="194"/>
      <c r="E11" s="192"/>
      <c r="F11" s="187"/>
    </row>
    <row r="12" spans="1:6" ht="15.75" thickBot="1" x14ac:dyDescent="0.3">
      <c r="A12" s="195"/>
      <c r="B12" s="189" t="s">
        <v>468</v>
      </c>
      <c r="C12" s="196"/>
      <c r="D12" s="196"/>
      <c r="E12" s="192"/>
      <c r="F12" s="190"/>
    </row>
    <row r="13" spans="1:6" ht="15.75" thickBot="1" x14ac:dyDescent="0.3">
      <c r="A13" s="178">
        <v>3</v>
      </c>
      <c r="B13" s="197" t="s">
        <v>496</v>
      </c>
      <c r="C13" s="198">
        <f>C17+C18+C19</f>
        <v>17</v>
      </c>
      <c r="D13" s="198">
        <f>D17+D18+D19</f>
        <v>17</v>
      </c>
      <c r="E13" s="199">
        <f>C13/D13</f>
        <v>1</v>
      </c>
      <c r="F13" s="200"/>
    </row>
    <row r="14" spans="1:6" ht="105.75" thickBot="1" x14ac:dyDescent="0.3">
      <c r="A14" s="201"/>
      <c r="B14" s="202" t="s">
        <v>748</v>
      </c>
      <c r="C14" s="203"/>
      <c r="D14" s="204"/>
      <c r="E14" s="205"/>
      <c r="F14" s="206"/>
    </row>
    <row r="15" spans="1:6" x14ac:dyDescent="0.25">
      <c r="A15" s="201"/>
      <c r="B15" s="202" t="s">
        <v>468</v>
      </c>
      <c r="C15" s="203"/>
      <c r="D15" s="204"/>
      <c r="E15" s="205"/>
      <c r="F15" s="206"/>
    </row>
    <row r="16" spans="1:6" x14ac:dyDescent="0.25">
      <c r="A16" s="201"/>
      <c r="B16" s="202" t="s">
        <v>469</v>
      </c>
      <c r="C16" s="207"/>
      <c r="D16" s="208"/>
      <c r="E16" s="207"/>
      <c r="F16" s="209"/>
    </row>
    <row r="17" spans="1:6" ht="47.25" customHeight="1" x14ac:dyDescent="0.25">
      <c r="A17" s="201"/>
      <c r="B17" s="210" t="s">
        <v>478</v>
      </c>
      <c r="C17" s="211">
        <v>6</v>
      </c>
      <c r="D17" s="212">
        <v>6</v>
      </c>
      <c r="E17" s="213">
        <f t="shared" ref="E17:E18" si="1">C17/D17</f>
        <v>1</v>
      </c>
      <c r="F17" s="214"/>
    </row>
    <row r="18" spans="1:6" ht="30" x14ac:dyDescent="0.25">
      <c r="A18" s="201"/>
      <c r="B18" s="210" t="s">
        <v>497</v>
      </c>
      <c r="C18" s="211">
        <v>5</v>
      </c>
      <c r="D18" s="211">
        <v>5</v>
      </c>
      <c r="E18" s="213">
        <f t="shared" si="1"/>
        <v>1</v>
      </c>
      <c r="F18" s="214"/>
    </row>
    <row r="19" spans="1:6" ht="45.75" thickBot="1" x14ac:dyDescent="0.3">
      <c r="A19" s="201"/>
      <c r="B19" s="202" t="s">
        <v>623</v>
      </c>
      <c r="C19" s="211">
        <v>6</v>
      </c>
      <c r="D19" s="211">
        <v>6</v>
      </c>
      <c r="E19" s="213">
        <f>C19/D19</f>
        <v>1</v>
      </c>
      <c r="F19" s="214"/>
    </row>
    <row r="20" spans="1:6" ht="29.25" thickBot="1" x14ac:dyDescent="0.3">
      <c r="A20" s="215">
        <v>4</v>
      </c>
      <c r="B20" s="216" t="s">
        <v>519</v>
      </c>
      <c r="C20" s="217">
        <v>4</v>
      </c>
      <c r="D20" s="217">
        <v>4</v>
      </c>
      <c r="E20" s="218">
        <f>C20/D20</f>
        <v>1</v>
      </c>
      <c r="F20" s="219"/>
    </row>
    <row r="21" spans="1:6" ht="30.75" thickBot="1" x14ac:dyDescent="0.3">
      <c r="A21" s="220"/>
      <c r="B21" s="221" t="s">
        <v>520</v>
      </c>
      <c r="C21" s="217"/>
      <c r="D21" s="217"/>
      <c r="E21" s="218"/>
      <c r="F21" s="222"/>
    </row>
    <row r="22" spans="1:6" ht="15.75" thickBot="1" x14ac:dyDescent="0.3">
      <c r="A22" s="220"/>
      <c r="B22" s="221" t="s">
        <v>521</v>
      </c>
      <c r="C22" s="178"/>
      <c r="D22" s="178"/>
      <c r="E22" s="223"/>
      <c r="F22" s="222"/>
    </row>
    <row r="23" spans="1:6" ht="29.25" thickBot="1" x14ac:dyDescent="0.3">
      <c r="A23" s="179">
        <v>5</v>
      </c>
      <c r="B23" s="180" t="s">
        <v>482</v>
      </c>
      <c r="C23" s="224">
        <v>12.98</v>
      </c>
      <c r="D23" s="224">
        <v>13</v>
      </c>
      <c r="E23" s="225">
        <f>C23/D23</f>
        <v>0.99846153846153851</v>
      </c>
      <c r="F23" s="184" t="s">
        <v>470</v>
      </c>
    </row>
    <row r="24" spans="1:6" ht="64.5" thickBot="1" x14ac:dyDescent="0.3">
      <c r="A24" s="193"/>
      <c r="B24" s="186" t="s">
        <v>771</v>
      </c>
      <c r="C24" s="226"/>
      <c r="D24" s="226"/>
      <c r="E24" s="227"/>
      <c r="F24" s="187" t="s">
        <v>670</v>
      </c>
    </row>
    <row r="25" spans="1:6" ht="15.75" thickBot="1" x14ac:dyDescent="0.3">
      <c r="A25" s="195"/>
      <c r="B25" s="189" t="s">
        <v>498</v>
      </c>
      <c r="C25" s="228"/>
      <c r="D25" s="228"/>
      <c r="E25" s="229"/>
      <c r="F25" s="190"/>
    </row>
    <row r="26" spans="1:6" ht="29.25" thickBot="1" x14ac:dyDescent="0.3">
      <c r="A26" s="230">
        <v>6</v>
      </c>
      <c r="B26" s="231" t="s">
        <v>467</v>
      </c>
      <c r="C26" s="232">
        <f>SUM(C30:C36)</f>
        <v>45</v>
      </c>
      <c r="D26" s="232">
        <f>SUM(D30:D36)</f>
        <v>45</v>
      </c>
      <c r="E26" s="232">
        <f>C26/D26</f>
        <v>1</v>
      </c>
      <c r="F26" s="233"/>
    </row>
    <row r="27" spans="1:6" ht="75.75" thickBot="1" x14ac:dyDescent="0.3">
      <c r="A27" s="217"/>
      <c r="B27" s="221" t="s">
        <v>645</v>
      </c>
      <c r="C27" s="234"/>
      <c r="D27" s="235"/>
      <c r="E27" s="236"/>
      <c r="F27" s="233"/>
    </row>
    <row r="28" spans="1:6" ht="15.75" thickBot="1" x14ac:dyDescent="0.3">
      <c r="A28" s="217"/>
      <c r="B28" s="221" t="s">
        <v>468</v>
      </c>
      <c r="C28" s="234"/>
      <c r="D28" s="235"/>
      <c r="E28" s="236"/>
      <c r="F28" s="233"/>
    </row>
    <row r="29" spans="1:6" ht="15.75" thickBot="1" x14ac:dyDescent="0.3">
      <c r="A29" s="217"/>
      <c r="B29" s="221" t="s">
        <v>469</v>
      </c>
      <c r="C29" s="234"/>
      <c r="D29" s="235"/>
      <c r="E29" s="237"/>
      <c r="F29" s="238" t="s">
        <v>470</v>
      </c>
    </row>
    <row r="30" spans="1:6" ht="15.75" thickBot="1" x14ac:dyDescent="0.3">
      <c r="A30" s="217"/>
      <c r="B30" s="239" t="s">
        <v>471</v>
      </c>
      <c r="C30" s="240">
        <v>5</v>
      </c>
      <c r="D30" s="241">
        <v>5</v>
      </c>
      <c r="E30" s="213">
        <f t="shared" ref="E30:E36" si="2">C30/D30</f>
        <v>1</v>
      </c>
      <c r="F30" s="242"/>
    </row>
    <row r="31" spans="1:6" ht="30.75" thickBot="1" x14ac:dyDescent="0.3">
      <c r="A31" s="217"/>
      <c r="B31" s="239" t="s">
        <v>20</v>
      </c>
      <c r="C31" s="240">
        <v>3</v>
      </c>
      <c r="D31" s="241">
        <v>3</v>
      </c>
      <c r="E31" s="213">
        <f t="shared" si="2"/>
        <v>1</v>
      </c>
      <c r="F31" s="242"/>
    </row>
    <row r="32" spans="1:6" ht="45.75" thickBot="1" x14ac:dyDescent="0.3">
      <c r="A32" s="217"/>
      <c r="B32" s="239" t="s">
        <v>24</v>
      </c>
      <c r="C32" s="240">
        <v>2</v>
      </c>
      <c r="D32" s="241">
        <v>2</v>
      </c>
      <c r="E32" s="213">
        <f t="shared" si="2"/>
        <v>1</v>
      </c>
      <c r="F32" s="242"/>
    </row>
    <row r="33" spans="1:6" ht="30.75" thickBot="1" x14ac:dyDescent="0.3">
      <c r="A33" s="217"/>
      <c r="B33" s="239" t="s">
        <v>27</v>
      </c>
      <c r="C33" s="240">
        <v>9</v>
      </c>
      <c r="D33" s="241">
        <v>9</v>
      </c>
      <c r="E33" s="213">
        <f t="shared" si="2"/>
        <v>1</v>
      </c>
      <c r="F33" s="242"/>
    </row>
    <row r="34" spans="1:6" ht="204.75" thickBot="1" x14ac:dyDescent="0.3">
      <c r="A34" s="217"/>
      <c r="B34" s="239" t="s">
        <v>646</v>
      </c>
      <c r="C34" s="240">
        <v>9</v>
      </c>
      <c r="D34" s="241">
        <v>9</v>
      </c>
      <c r="E34" s="213">
        <f t="shared" si="2"/>
        <v>1</v>
      </c>
      <c r="F34" s="238" t="s">
        <v>772</v>
      </c>
    </row>
    <row r="35" spans="1:6" ht="31.5" customHeight="1" thickBot="1" x14ac:dyDescent="0.3">
      <c r="A35" s="217"/>
      <c r="B35" s="239" t="s">
        <v>48</v>
      </c>
      <c r="C35" s="240">
        <v>11</v>
      </c>
      <c r="D35" s="241">
        <v>11</v>
      </c>
      <c r="E35" s="213">
        <f t="shared" si="2"/>
        <v>1</v>
      </c>
      <c r="F35" s="242"/>
    </row>
    <row r="36" spans="1:6" ht="45.75" thickBot="1" x14ac:dyDescent="0.3">
      <c r="A36" s="217"/>
      <c r="B36" s="243" t="s">
        <v>60</v>
      </c>
      <c r="C36" s="244">
        <v>6</v>
      </c>
      <c r="D36" s="245">
        <v>6</v>
      </c>
      <c r="E36" s="246">
        <f t="shared" si="2"/>
        <v>1</v>
      </c>
      <c r="F36" s="247"/>
    </row>
    <row r="37" spans="1:6" ht="29.25" thickBot="1" x14ac:dyDescent="0.3">
      <c r="A37" s="217">
        <v>7</v>
      </c>
      <c r="B37" s="248" t="s">
        <v>476</v>
      </c>
      <c r="C37" s="249">
        <v>14.93</v>
      </c>
      <c r="D37" s="250">
        <v>15</v>
      </c>
      <c r="E37" s="251">
        <f>C37/D37</f>
        <v>0.99533333333333329</v>
      </c>
      <c r="F37" s="184"/>
    </row>
    <row r="38" spans="1:6" ht="120.75" thickBot="1" x14ac:dyDescent="0.3">
      <c r="A38" s="217"/>
      <c r="B38" s="252" t="s">
        <v>668</v>
      </c>
      <c r="C38" s="249"/>
      <c r="D38" s="250"/>
      <c r="E38" s="251"/>
      <c r="F38" s="187"/>
    </row>
    <row r="39" spans="1:6" ht="15.75" thickBot="1" x14ac:dyDescent="0.3">
      <c r="A39" s="217"/>
      <c r="B39" s="252" t="s">
        <v>745</v>
      </c>
      <c r="C39" s="249"/>
      <c r="D39" s="250"/>
      <c r="E39" s="251"/>
      <c r="F39" s="253"/>
    </row>
    <row r="40" spans="1:6" ht="15.75" thickBot="1" x14ac:dyDescent="0.3">
      <c r="A40" s="217"/>
      <c r="B40" s="252" t="s">
        <v>477</v>
      </c>
      <c r="C40" s="254"/>
      <c r="D40" s="255"/>
      <c r="E40" s="256"/>
      <c r="F40" s="257"/>
    </row>
    <row r="41" spans="1:6" ht="15.75" thickBot="1" x14ac:dyDescent="0.3">
      <c r="A41" s="217"/>
      <c r="B41" s="258" t="s">
        <v>478</v>
      </c>
      <c r="C41" s="259">
        <v>3</v>
      </c>
      <c r="D41" s="260">
        <v>3</v>
      </c>
      <c r="E41" s="261">
        <f t="shared" ref="E41:E42" si="3">C41/D41</f>
        <v>1</v>
      </c>
      <c r="F41" s="187"/>
    </row>
    <row r="42" spans="1:6" ht="15.75" thickBot="1" x14ac:dyDescent="0.3">
      <c r="A42" s="217"/>
      <c r="B42" s="258" t="s">
        <v>479</v>
      </c>
      <c r="C42" s="211">
        <v>2.95</v>
      </c>
      <c r="D42" s="212">
        <v>3</v>
      </c>
      <c r="E42" s="261">
        <f t="shared" si="3"/>
        <v>0.98333333333333339</v>
      </c>
      <c r="F42" s="187" t="s">
        <v>480</v>
      </c>
    </row>
    <row r="43" spans="1:6" ht="27" thickBot="1" x14ac:dyDescent="0.3">
      <c r="A43" s="217"/>
      <c r="B43" s="258"/>
      <c r="C43" s="211"/>
      <c r="D43" s="212"/>
      <c r="E43" s="262"/>
      <c r="F43" s="263" t="s">
        <v>669</v>
      </c>
    </row>
    <row r="44" spans="1:6" ht="39" thickBot="1" x14ac:dyDescent="0.3">
      <c r="A44" s="217"/>
      <c r="B44" s="258" t="s">
        <v>481</v>
      </c>
      <c r="C44" s="259">
        <v>2.98</v>
      </c>
      <c r="D44" s="260">
        <v>3</v>
      </c>
      <c r="E44" s="261">
        <f>C44/D44</f>
        <v>0.99333333333333329</v>
      </c>
      <c r="F44" s="187" t="s">
        <v>773</v>
      </c>
    </row>
    <row r="45" spans="1:6" ht="15.75" thickBot="1" x14ac:dyDescent="0.3">
      <c r="A45" s="217"/>
      <c r="B45" s="258" t="s">
        <v>331</v>
      </c>
      <c r="C45" s="259">
        <v>4</v>
      </c>
      <c r="D45" s="260">
        <v>4</v>
      </c>
      <c r="E45" s="262">
        <f>C45/D45</f>
        <v>1</v>
      </c>
      <c r="F45" s="187"/>
    </row>
    <row r="46" spans="1:6" ht="15.75" thickBot="1" x14ac:dyDescent="0.3">
      <c r="A46" s="217"/>
      <c r="B46" s="264" t="s">
        <v>336</v>
      </c>
      <c r="C46" s="265">
        <v>2</v>
      </c>
      <c r="D46" s="266">
        <v>2</v>
      </c>
      <c r="E46" s="261">
        <f t="shared" ref="E46" si="4">C46/D46</f>
        <v>1</v>
      </c>
      <c r="F46" s="190"/>
    </row>
    <row r="47" spans="1:6" ht="29.25" thickBot="1" x14ac:dyDescent="0.3">
      <c r="A47" s="179">
        <v>8</v>
      </c>
      <c r="B47" s="267" t="s">
        <v>507</v>
      </c>
      <c r="C47" s="268">
        <v>4</v>
      </c>
      <c r="D47" s="268">
        <v>4</v>
      </c>
      <c r="E47" s="269">
        <f>C47/D47</f>
        <v>1</v>
      </c>
      <c r="F47" s="270"/>
    </row>
    <row r="48" spans="1:6" ht="75.75" thickBot="1" x14ac:dyDescent="0.3">
      <c r="A48" s="193"/>
      <c r="B48" s="202" t="s">
        <v>740</v>
      </c>
      <c r="C48" s="268"/>
      <c r="D48" s="268"/>
      <c r="E48" s="269"/>
      <c r="F48" s="271"/>
    </row>
    <row r="49" spans="1:6" ht="15.75" thickBot="1" x14ac:dyDescent="0.3">
      <c r="A49" s="195"/>
      <c r="B49" s="272" t="s">
        <v>468</v>
      </c>
      <c r="C49" s="268"/>
      <c r="D49" s="268"/>
      <c r="E49" s="273"/>
      <c r="F49" s="221"/>
    </row>
    <row r="50" spans="1:6" ht="43.5" thickBot="1" x14ac:dyDescent="0.3">
      <c r="A50" s="179">
        <v>9</v>
      </c>
      <c r="B50" s="267" t="s">
        <v>487</v>
      </c>
      <c r="C50" s="268">
        <v>5.97</v>
      </c>
      <c r="D50" s="268">
        <v>6</v>
      </c>
      <c r="E50" s="269">
        <f>C50/D50</f>
        <v>0.995</v>
      </c>
      <c r="F50" s="274" t="s">
        <v>470</v>
      </c>
    </row>
    <row r="51" spans="1:6" ht="60.75" thickBot="1" x14ac:dyDescent="0.3">
      <c r="A51" s="193"/>
      <c r="B51" s="202" t="s">
        <v>488</v>
      </c>
      <c r="C51" s="268"/>
      <c r="D51" s="268"/>
      <c r="E51" s="269"/>
      <c r="F51" s="238" t="s">
        <v>702</v>
      </c>
    </row>
    <row r="52" spans="1:6" ht="15.75" thickBot="1" x14ac:dyDescent="0.3">
      <c r="A52" s="195"/>
      <c r="B52" s="272" t="s">
        <v>468</v>
      </c>
      <c r="C52" s="268"/>
      <c r="D52" s="268"/>
      <c r="E52" s="269"/>
      <c r="F52" s="275"/>
    </row>
    <row r="53" spans="1:6" ht="29.25" thickBot="1" x14ac:dyDescent="0.3">
      <c r="A53" s="179">
        <v>10</v>
      </c>
      <c r="B53" s="216" t="s">
        <v>490</v>
      </c>
      <c r="C53" s="249">
        <f>C58+C59+C61</f>
        <v>8.9600000000000009</v>
      </c>
      <c r="D53" s="250">
        <f>D58+D59+D61</f>
        <v>9</v>
      </c>
      <c r="E53" s="276">
        <f t="shared" ref="E53:E55" si="5">C53/D53</f>
        <v>0.99555555555555564</v>
      </c>
      <c r="F53" s="277"/>
    </row>
    <row r="54" spans="1:6" ht="60.75" thickBot="1" x14ac:dyDescent="0.3">
      <c r="A54" s="193"/>
      <c r="B54" s="221" t="s">
        <v>739</v>
      </c>
      <c r="C54" s="249"/>
      <c r="D54" s="250"/>
      <c r="E54" s="278" t="e">
        <f t="shared" si="5"/>
        <v>#DIV/0!</v>
      </c>
      <c r="F54" s="277"/>
    </row>
    <row r="55" spans="1:6" x14ac:dyDescent="0.25">
      <c r="A55" s="193"/>
      <c r="B55" s="221" t="s">
        <v>491</v>
      </c>
      <c r="C55" s="249"/>
      <c r="D55" s="250"/>
      <c r="E55" s="278" t="e">
        <f t="shared" si="5"/>
        <v>#DIV/0!</v>
      </c>
      <c r="F55" s="277"/>
    </row>
    <row r="56" spans="1:6" x14ac:dyDescent="0.25">
      <c r="A56" s="193"/>
      <c r="B56" s="221" t="s">
        <v>477</v>
      </c>
      <c r="C56" s="198"/>
      <c r="D56" s="279"/>
      <c r="E56" s="280"/>
      <c r="F56" s="281"/>
    </row>
    <row r="57" spans="1:6" x14ac:dyDescent="0.25">
      <c r="A57" s="193"/>
      <c r="B57" s="239" t="s">
        <v>492</v>
      </c>
      <c r="C57" s="282"/>
      <c r="D57" s="283"/>
      <c r="E57" s="280"/>
      <c r="F57" s="238" t="s">
        <v>470</v>
      </c>
    </row>
    <row r="58" spans="1:6" ht="51" x14ac:dyDescent="0.25">
      <c r="A58" s="193"/>
      <c r="B58" s="239" t="s">
        <v>493</v>
      </c>
      <c r="C58" s="211">
        <v>1.96</v>
      </c>
      <c r="D58" s="212">
        <v>2</v>
      </c>
      <c r="E58" s="284">
        <f t="shared" ref="E58:E59" si="6">C58/D58</f>
        <v>0.98</v>
      </c>
      <c r="F58" s="238" t="s">
        <v>635</v>
      </c>
    </row>
    <row r="59" spans="1:6" x14ac:dyDescent="0.25">
      <c r="A59" s="193"/>
      <c r="B59" s="285" t="s">
        <v>494</v>
      </c>
      <c r="C59" s="286">
        <v>6</v>
      </c>
      <c r="D59" s="287">
        <v>6</v>
      </c>
      <c r="E59" s="288">
        <f t="shared" si="6"/>
        <v>1</v>
      </c>
      <c r="F59" s="281"/>
    </row>
    <row r="60" spans="1:6" x14ac:dyDescent="0.25">
      <c r="A60" s="193"/>
      <c r="B60" s="285"/>
      <c r="C60" s="286"/>
      <c r="D60" s="287"/>
      <c r="E60" s="288"/>
      <c r="F60" s="238"/>
    </row>
    <row r="61" spans="1:6" x14ac:dyDescent="0.25">
      <c r="A61" s="193"/>
      <c r="B61" s="285" t="s">
        <v>80</v>
      </c>
      <c r="C61" s="286">
        <v>1</v>
      </c>
      <c r="D61" s="287">
        <v>1</v>
      </c>
      <c r="E61" s="288">
        <f>C61/D61</f>
        <v>1</v>
      </c>
      <c r="F61" s="281"/>
    </row>
    <row r="62" spans="1:6" ht="15.75" thickBot="1" x14ac:dyDescent="0.3">
      <c r="A62" s="195"/>
      <c r="B62" s="285"/>
      <c r="C62" s="286"/>
      <c r="D62" s="287"/>
      <c r="E62" s="289"/>
      <c r="F62" s="238"/>
    </row>
    <row r="63" spans="1:6" ht="29.25" thickBot="1" x14ac:dyDescent="0.3">
      <c r="A63" s="179">
        <v>11</v>
      </c>
      <c r="B63" s="290" t="s">
        <v>502</v>
      </c>
      <c r="C63" s="291">
        <v>7</v>
      </c>
      <c r="D63" s="292">
        <v>7</v>
      </c>
      <c r="E63" s="293">
        <f>C63/D63</f>
        <v>1</v>
      </c>
      <c r="F63" s="294"/>
    </row>
    <row r="64" spans="1:6" ht="90.75" thickBot="1" x14ac:dyDescent="0.3">
      <c r="A64" s="193"/>
      <c r="B64" s="295" t="s">
        <v>663</v>
      </c>
      <c r="C64" s="296"/>
      <c r="D64" s="297"/>
      <c r="E64" s="298"/>
      <c r="F64" s="299"/>
    </row>
    <row r="65" spans="1:6" ht="15.75" thickBot="1" x14ac:dyDescent="0.3">
      <c r="A65" s="195"/>
      <c r="B65" s="300" t="s">
        <v>468</v>
      </c>
      <c r="C65" s="301"/>
      <c r="D65" s="302"/>
      <c r="E65" s="303"/>
      <c r="F65" s="304"/>
    </row>
    <row r="66" spans="1:6" s="308" customFormat="1" ht="29.25" thickBot="1" x14ac:dyDescent="0.3">
      <c r="A66" s="230">
        <v>12</v>
      </c>
      <c r="B66" s="197" t="s">
        <v>518</v>
      </c>
      <c r="C66" s="305">
        <v>5</v>
      </c>
      <c r="D66" s="306">
        <v>5</v>
      </c>
      <c r="E66" s="305">
        <f>C66/D66</f>
        <v>1</v>
      </c>
      <c r="F66" s="307"/>
    </row>
    <row r="67" spans="1:6" s="308" customFormat="1" ht="75.75" thickBot="1" x14ac:dyDescent="0.3">
      <c r="A67" s="217"/>
      <c r="B67" s="202" t="s">
        <v>650</v>
      </c>
      <c r="C67" s="309"/>
      <c r="D67" s="310"/>
      <c r="E67" s="311"/>
      <c r="F67" s="307"/>
    </row>
    <row r="68" spans="1:6" s="308" customFormat="1" ht="15.75" thickBot="1" x14ac:dyDescent="0.3">
      <c r="A68" s="217"/>
      <c r="B68" s="202" t="s">
        <v>468</v>
      </c>
      <c r="C68" s="309"/>
      <c r="D68" s="310"/>
      <c r="E68" s="311"/>
      <c r="F68" s="307"/>
    </row>
    <row r="69" spans="1:6" s="308" customFormat="1" ht="15.75" thickBot="1" x14ac:dyDescent="0.3">
      <c r="A69" s="178"/>
      <c r="B69" s="312"/>
      <c r="C69" s="313"/>
      <c r="D69" s="314"/>
      <c r="E69" s="315"/>
      <c r="F69" s="316"/>
    </row>
    <row r="70" spans="1:6" s="308" customFormat="1" ht="15.75" thickBot="1" x14ac:dyDescent="0.3">
      <c r="A70" s="317" t="s">
        <v>486</v>
      </c>
      <c r="B70" s="318"/>
      <c r="C70" s="318"/>
      <c r="D70" s="318"/>
      <c r="E70" s="318"/>
      <c r="F70" s="319"/>
    </row>
    <row r="71" spans="1:6" s="308" customFormat="1" ht="51.75" thickBot="1" x14ac:dyDescent="0.3">
      <c r="A71" s="179">
        <v>13</v>
      </c>
      <c r="B71" s="267" t="s">
        <v>473</v>
      </c>
      <c r="C71" s="268">
        <v>2.98</v>
      </c>
      <c r="D71" s="268">
        <v>3</v>
      </c>
      <c r="E71" s="320">
        <f>C71/D71</f>
        <v>0.99333333333333329</v>
      </c>
      <c r="F71" s="321" t="s">
        <v>696</v>
      </c>
    </row>
    <row r="72" spans="1:6" s="308" customFormat="1" ht="60.75" thickBot="1" x14ac:dyDescent="0.3">
      <c r="A72" s="193"/>
      <c r="B72" s="202" t="s">
        <v>695</v>
      </c>
      <c r="C72" s="268"/>
      <c r="D72" s="268"/>
      <c r="E72" s="320"/>
      <c r="F72" s="322"/>
    </row>
    <row r="73" spans="1:6" s="308" customFormat="1" ht="15.75" thickBot="1" x14ac:dyDescent="0.3">
      <c r="A73" s="195"/>
      <c r="B73" s="272" t="s">
        <v>468</v>
      </c>
      <c r="C73" s="268"/>
      <c r="D73" s="268"/>
      <c r="E73" s="320"/>
      <c r="F73" s="323"/>
    </row>
    <row r="74" spans="1:6" s="308" customFormat="1" ht="30.75" customHeight="1" thickBot="1" x14ac:dyDescent="0.3">
      <c r="A74" s="324">
        <v>14</v>
      </c>
      <c r="B74" s="248" t="s">
        <v>489</v>
      </c>
      <c r="C74" s="269">
        <v>4.9400000000000004</v>
      </c>
      <c r="D74" s="325">
        <v>5</v>
      </c>
      <c r="E74" s="326">
        <f>C74/D74</f>
        <v>0.9880000000000001</v>
      </c>
      <c r="F74" s="327" t="s">
        <v>470</v>
      </c>
    </row>
    <row r="75" spans="1:6" s="308" customFormat="1" ht="73.5" customHeight="1" thickBot="1" x14ac:dyDescent="0.3">
      <c r="A75" s="201"/>
      <c r="B75" s="252" t="s">
        <v>741</v>
      </c>
      <c r="C75" s="269"/>
      <c r="D75" s="325"/>
      <c r="E75" s="269"/>
      <c r="F75" s="328" t="s">
        <v>641</v>
      </c>
    </row>
    <row r="76" spans="1:6" s="308" customFormat="1" ht="15.75" thickBot="1" x14ac:dyDescent="0.3">
      <c r="A76" s="201"/>
      <c r="B76" s="329" t="s">
        <v>468</v>
      </c>
      <c r="C76" s="269"/>
      <c r="D76" s="325"/>
      <c r="E76" s="273"/>
      <c r="F76" s="330"/>
    </row>
    <row r="77" spans="1:6" s="308" customFormat="1" ht="15.75" thickBot="1" x14ac:dyDescent="0.3">
      <c r="A77" s="331">
        <v>15</v>
      </c>
      <c r="B77" s="216" t="s">
        <v>483</v>
      </c>
      <c r="C77" s="249">
        <v>11.58</v>
      </c>
      <c r="D77" s="250">
        <v>12</v>
      </c>
      <c r="E77" s="276">
        <f t="shared" ref="E77:E79" si="7">C77/D77</f>
        <v>0.96499999999999997</v>
      </c>
      <c r="F77" s="332" t="s">
        <v>705</v>
      </c>
    </row>
    <row r="78" spans="1:6" s="308" customFormat="1" ht="120.75" thickBot="1" x14ac:dyDescent="0.3">
      <c r="A78" s="333"/>
      <c r="B78" s="221" t="s">
        <v>704</v>
      </c>
      <c r="C78" s="249"/>
      <c r="D78" s="250"/>
      <c r="E78" s="278" t="e">
        <f t="shared" si="7"/>
        <v>#DIV/0!</v>
      </c>
      <c r="F78" s="332"/>
    </row>
    <row r="79" spans="1:6" s="308" customFormat="1" ht="15.75" thickBot="1" x14ac:dyDescent="0.3">
      <c r="A79" s="333"/>
      <c r="B79" s="221" t="s">
        <v>468</v>
      </c>
      <c r="C79" s="249"/>
      <c r="D79" s="250"/>
      <c r="E79" s="278" t="e">
        <f t="shared" si="7"/>
        <v>#DIV/0!</v>
      </c>
      <c r="F79" s="332"/>
    </row>
    <row r="80" spans="1:6" s="308" customFormat="1" ht="15.75" thickBot="1" x14ac:dyDescent="0.3">
      <c r="A80" s="333"/>
      <c r="B80" s="221" t="s">
        <v>477</v>
      </c>
      <c r="C80" s="334"/>
      <c r="D80" s="334"/>
      <c r="E80" s="334"/>
      <c r="F80" s="335"/>
    </row>
    <row r="81" spans="1:6" s="308" customFormat="1" ht="28.5" customHeight="1" thickBot="1" x14ac:dyDescent="0.3">
      <c r="A81" s="333"/>
      <c r="B81" s="239" t="s">
        <v>484</v>
      </c>
      <c r="C81" s="211">
        <v>6.58</v>
      </c>
      <c r="D81" s="212">
        <v>7</v>
      </c>
      <c r="E81" s="284">
        <f>C81/D81</f>
        <v>0.94000000000000006</v>
      </c>
      <c r="F81" s="281"/>
    </row>
    <row r="82" spans="1:6" s="308" customFormat="1" ht="78.75" customHeight="1" thickBot="1" x14ac:dyDescent="0.3">
      <c r="A82" s="333"/>
      <c r="B82" s="239" t="s">
        <v>485</v>
      </c>
      <c r="C82" s="211">
        <v>4</v>
      </c>
      <c r="D82" s="212">
        <v>4</v>
      </c>
      <c r="E82" s="336">
        <f t="shared" ref="E82:E83" si="8">D82/C82</f>
        <v>1</v>
      </c>
      <c r="F82" s="281"/>
    </row>
    <row r="83" spans="1:6" s="308" customFormat="1" ht="30" customHeight="1" thickBot="1" x14ac:dyDescent="0.3">
      <c r="A83" s="337"/>
      <c r="B83" s="243" t="s">
        <v>233</v>
      </c>
      <c r="C83" s="338">
        <v>1</v>
      </c>
      <c r="D83" s="339">
        <v>1</v>
      </c>
      <c r="E83" s="340">
        <f t="shared" si="8"/>
        <v>1</v>
      </c>
      <c r="F83" s="341"/>
    </row>
    <row r="84" spans="1:6" ht="29.25" thickBot="1" x14ac:dyDescent="0.3">
      <c r="A84" s="179">
        <v>16</v>
      </c>
      <c r="B84" s="342" t="s">
        <v>472</v>
      </c>
      <c r="C84" s="343">
        <v>3.86</v>
      </c>
      <c r="D84" s="343">
        <v>4</v>
      </c>
      <c r="E84" s="343">
        <f>C84/D84</f>
        <v>0.96499999999999997</v>
      </c>
      <c r="F84" s="344" t="s">
        <v>470</v>
      </c>
    </row>
    <row r="85" spans="1:6" ht="120.75" thickBot="1" x14ac:dyDescent="0.3">
      <c r="A85" s="193"/>
      <c r="B85" s="345" t="s">
        <v>715</v>
      </c>
      <c r="C85" s="343"/>
      <c r="D85" s="343"/>
      <c r="E85" s="343"/>
      <c r="F85" s="346" t="s">
        <v>774</v>
      </c>
    </row>
    <row r="86" spans="1:6" ht="15.75" thickBot="1" x14ac:dyDescent="0.3">
      <c r="A86" s="195"/>
      <c r="B86" s="342" t="s">
        <v>716</v>
      </c>
      <c r="C86" s="343"/>
      <c r="D86" s="343"/>
      <c r="E86" s="343"/>
      <c r="F86" s="346"/>
    </row>
    <row r="87" spans="1:6" ht="43.5" thickBot="1" x14ac:dyDescent="0.3">
      <c r="A87" s="347">
        <v>17</v>
      </c>
      <c r="B87" s="248" t="s">
        <v>511</v>
      </c>
      <c r="C87" s="348">
        <f>C91+C92+C93</f>
        <v>13.430000000000001</v>
      </c>
      <c r="D87" s="348">
        <f>SUM(D91:D93)</f>
        <v>14</v>
      </c>
      <c r="E87" s="273">
        <f>C87/D87</f>
        <v>0.95928571428571441</v>
      </c>
      <c r="F87" s="349"/>
    </row>
    <row r="88" spans="1:6" ht="75.75" thickBot="1" x14ac:dyDescent="0.3">
      <c r="A88" s="347"/>
      <c r="B88" s="252" t="s">
        <v>735</v>
      </c>
      <c r="C88" s="348"/>
      <c r="D88" s="348"/>
      <c r="E88" s="273"/>
      <c r="F88" s="349"/>
    </row>
    <row r="89" spans="1:6" x14ac:dyDescent="0.25">
      <c r="A89" s="347"/>
      <c r="B89" s="252" t="s">
        <v>468</v>
      </c>
      <c r="C89" s="348"/>
      <c r="D89" s="348"/>
      <c r="E89" s="273"/>
      <c r="F89" s="349"/>
    </row>
    <row r="90" spans="1:6" ht="30" x14ac:dyDescent="0.25">
      <c r="A90" s="347"/>
      <c r="B90" s="252" t="s">
        <v>469</v>
      </c>
      <c r="C90" s="350"/>
      <c r="D90" s="351"/>
      <c r="E90" s="351"/>
      <c r="F90" s="271" t="s">
        <v>506</v>
      </c>
    </row>
    <row r="91" spans="1:6" ht="75" x14ac:dyDescent="0.25">
      <c r="A91" s="347"/>
      <c r="B91" s="258" t="s">
        <v>478</v>
      </c>
      <c r="C91" s="256">
        <v>4.99</v>
      </c>
      <c r="D91" s="211">
        <v>5</v>
      </c>
      <c r="E91" s="352">
        <f>C91/D91</f>
        <v>0.998</v>
      </c>
      <c r="F91" s="353" t="s">
        <v>738</v>
      </c>
    </row>
    <row r="92" spans="1:6" ht="180" x14ac:dyDescent="0.25">
      <c r="A92" s="347"/>
      <c r="B92" s="258" t="s">
        <v>512</v>
      </c>
      <c r="C92" s="211">
        <v>4.63</v>
      </c>
      <c r="D92" s="211">
        <v>5</v>
      </c>
      <c r="E92" s="211">
        <v>0.99</v>
      </c>
      <c r="F92" s="353" t="s">
        <v>736</v>
      </c>
    </row>
    <row r="93" spans="1:6" ht="120.75" thickBot="1" x14ac:dyDescent="0.3">
      <c r="A93" s="347"/>
      <c r="B93" s="258" t="s">
        <v>513</v>
      </c>
      <c r="C93" s="354">
        <v>3.81</v>
      </c>
      <c r="D93" s="338">
        <v>4</v>
      </c>
      <c r="E93" s="355">
        <f>C93/D93</f>
        <v>0.95250000000000001</v>
      </c>
      <c r="F93" s="271" t="s">
        <v>737</v>
      </c>
    </row>
    <row r="94" spans="1:6" ht="32.25" customHeight="1" thickBot="1" x14ac:dyDescent="0.3">
      <c r="A94" s="324">
        <v>18</v>
      </c>
      <c r="B94" s="248" t="s">
        <v>495</v>
      </c>
      <c r="C94" s="249">
        <v>16.72</v>
      </c>
      <c r="D94" s="348">
        <v>18</v>
      </c>
      <c r="E94" s="276">
        <f>C94/D94</f>
        <v>0.92888888888888888</v>
      </c>
      <c r="F94" s="356" t="s">
        <v>470</v>
      </c>
    </row>
    <row r="95" spans="1:6" ht="75" x14ac:dyDescent="0.25">
      <c r="A95" s="201"/>
      <c r="B95" s="252" t="s">
        <v>667</v>
      </c>
      <c r="C95" s="249"/>
      <c r="D95" s="348"/>
      <c r="E95" s="357"/>
      <c r="F95" s="358" t="s">
        <v>775</v>
      </c>
    </row>
    <row r="96" spans="1:6" x14ac:dyDescent="0.25">
      <c r="A96" s="201"/>
      <c r="B96" s="252" t="s">
        <v>744</v>
      </c>
      <c r="C96" s="359"/>
      <c r="D96" s="360"/>
      <c r="E96" s="278"/>
      <c r="F96" s="358"/>
    </row>
    <row r="97" spans="1:6" x14ac:dyDescent="0.25">
      <c r="A97" s="201"/>
      <c r="B97" s="252" t="s">
        <v>469</v>
      </c>
      <c r="C97" s="361"/>
      <c r="D97" s="362"/>
      <c r="E97" s="363"/>
      <c r="F97" s="358"/>
    </row>
    <row r="98" spans="1:6" x14ac:dyDescent="0.25">
      <c r="A98" s="201"/>
      <c r="B98" s="258" t="s">
        <v>471</v>
      </c>
      <c r="C98" s="212">
        <v>5</v>
      </c>
      <c r="D98" s="256">
        <v>5</v>
      </c>
      <c r="E98" s="284">
        <v>1</v>
      </c>
      <c r="F98" s="358"/>
    </row>
    <row r="99" spans="1:6" ht="60" x14ac:dyDescent="0.25">
      <c r="A99" s="201"/>
      <c r="B99" s="258" t="s">
        <v>162</v>
      </c>
      <c r="C99" s="212">
        <v>9.7200000000000006</v>
      </c>
      <c r="D99" s="256">
        <v>10</v>
      </c>
      <c r="E99" s="284">
        <v>0.97</v>
      </c>
      <c r="F99" s="358"/>
    </row>
    <row r="100" spans="1:6" ht="45.75" thickBot="1" x14ac:dyDescent="0.3">
      <c r="A100" s="230"/>
      <c r="B100" s="264" t="s">
        <v>173</v>
      </c>
      <c r="C100" s="212">
        <v>2</v>
      </c>
      <c r="D100" s="354">
        <v>3</v>
      </c>
      <c r="E100" s="364">
        <v>0.67</v>
      </c>
      <c r="F100" s="365"/>
    </row>
    <row r="101" spans="1:6" ht="15.75" thickBot="1" x14ac:dyDescent="0.3">
      <c r="A101" s="178" t="s">
        <v>503</v>
      </c>
      <c r="B101" s="178"/>
      <c r="C101" s="178"/>
      <c r="D101" s="178"/>
      <c r="E101" s="178"/>
      <c r="F101" s="178"/>
    </row>
    <row r="102" spans="1:6" ht="29.25" thickBot="1" x14ac:dyDescent="0.3">
      <c r="A102" s="179">
        <v>19</v>
      </c>
      <c r="B102" s="216" t="s">
        <v>474</v>
      </c>
      <c r="C102" s="249">
        <v>8</v>
      </c>
      <c r="D102" s="250">
        <v>9</v>
      </c>
      <c r="E102" s="269">
        <f>C102/D102</f>
        <v>0.88888888888888884</v>
      </c>
      <c r="F102" s="366" t="s">
        <v>758</v>
      </c>
    </row>
    <row r="103" spans="1:6" ht="60.75" thickBot="1" x14ac:dyDescent="0.3">
      <c r="A103" s="193"/>
      <c r="B103" s="221" t="s">
        <v>757</v>
      </c>
      <c r="C103" s="249"/>
      <c r="D103" s="250"/>
      <c r="E103" s="269"/>
      <c r="F103" s="366"/>
    </row>
    <row r="104" spans="1:6" ht="15.75" thickBot="1" x14ac:dyDescent="0.3">
      <c r="A104" s="195"/>
      <c r="B104" s="221" t="s">
        <v>468</v>
      </c>
      <c r="C104" s="249"/>
      <c r="D104" s="250"/>
      <c r="E104" s="269"/>
      <c r="F104" s="366"/>
    </row>
    <row r="105" spans="1:6" ht="28.5" x14ac:dyDescent="0.25">
      <c r="A105" s="179">
        <v>20</v>
      </c>
      <c r="B105" s="367" t="s">
        <v>359</v>
      </c>
      <c r="C105" s="368">
        <v>18.64</v>
      </c>
      <c r="D105" s="369">
        <v>21</v>
      </c>
      <c r="E105" s="370">
        <f>C105/D105</f>
        <v>0.88761904761904764</v>
      </c>
      <c r="F105" s="371"/>
    </row>
    <row r="106" spans="1:6" ht="105" x14ac:dyDescent="0.25">
      <c r="A106" s="193"/>
      <c r="B106" s="372" t="s">
        <v>746</v>
      </c>
      <c r="C106" s="373"/>
      <c r="D106" s="374"/>
      <c r="E106" s="375"/>
      <c r="F106" s="376"/>
    </row>
    <row r="107" spans="1:6" x14ac:dyDescent="0.25">
      <c r="A107" s="193"/>
      <c r="B107" s="372" t="s">
        <v>468</v>
      </c>
      <c r="C107" s="373"/>
      <c r="D107" s="374"/>
      <c r="E107" s="375"/>
      <c r="F107" s="376"/>
    </row>
    <row r="108" spans="1:6" x14ac:dyDescent="0.25">
      <c r="A108" s="193"/>
      <c r="B108" s="372" t="s">
        <v>477</v>
      </c>
      <c r="C108" s="377"/>
      <c r="D108" s="378"/>
      <c r="E108" s="379"/>
      <c r="F108" s="380"/>
    </row>
    <row r="109" spans="1:6" ht="30" x14ac:dyDescent="0.25">
      <c r="A109" s="193"/>
      <c r="B109" s="381" t="s">
        <v>360</v>
      </c>
      <c r="C109" s="382">
        <f>2.37+3</f>
        <v>5.37</v>
      </c>
      <c r="D109" s="383">
        <v>7</v>
      </c>
      <c r="E109" s="384">
        <f>C109/D109</f>
        <v>0.76714285714285713</v>
      </c>
      <c r="F109" s="380"/>
    </row>
    <row r="110" spans="1:6" ht="45" x14ac:dyDescent="0.25">
      <c r="A110" s="193"/>
      <c r="B110" s="385" t="s">
        <v>499</v>
      </c>
      <c r="C110" s="382">
        <v>2.92</v>
      </c>
      <c r="D110" s="383">
        <v>3</v>
      </c>
      <c r="E110" s="384">
        <f t="shared" ref="E110:E113" si="9">C110/D110</f>
        <v>0.97333333333333327</v>
      </c>
      <c r="F110" s="380"/>
    </row>
    <row r="111" spans="1:6" ht="45" x14ac:dyDescent="0.25">
      <c r="A111" s="193"/>
      <c r="B111" s="385" t="s">
        <v>500</v>
      </c>
      <c r="C111" s="382">
        <v>2</v>
      </c>
      <c r="D111" s="383">
        <v>2</v>
      </c>
      <c r="E111" s="384">
        <f t="shared" si="9"/>
        <v>1</v>
      </c>
      <c r="F111" s="386"/>
    </row>
    <row r="112" spans="1:6" ht="30" x14ac:dyDescent="0.25">
      <c r="A112" s="193"/>
      <c r="B112" s="381" t="s">
        <v>501</v>
      </c>
      <c r="C112" s="382">
        <f>0.96+3+0.76+0.99+2</f>
        <v>7.71</v>
      </c>
      <c r="D112" s="383">
        <v>8</v>
      </c>
      <c r="E112" s="384">
        <f t="shared" si="9"/>
        <v>0.96375</v>
      </c>
      <c r="F112" s="380"/>
    </row>
    <row r="113" spans="1:6" ht="15.75" thickBot="1" x14ac:dyDescent="0.3">
      <c r="A113" s="193"/>
      <c r="B113" s="387" t="s">
        <v>478</v>
      </c>
      <c r="C113" s="388">
        <v>0.64</v>
      </c>
      <c r="D113" s="389">
        <v>1</v>
      </c>
      <c r="E113" s="384">
        <f t="shared" si="9"/>
        <v>0.64</v>
      </c>
      <c r="F113" s="390"/>
    </row>
    <row r="114" spans="1:6" ht="63.75" customHeight="1" thickBot="1" x14ac:dyDescent="0.3">
      <c r="A114" s="179">
        <v>21</v>
      </c>
      <c r="B114" s="391" t="s">
        <v>508</v>
      </c>
      <c r="C114" s="292">
        <v>8.02</v>
      </c>
      <c r="D114" s="292">
        <v>9</v>
      </c>
      <c r="E114" s="392">
        <f>C114/D114</f>
        <v>0.89111111111111108</v>
      </c>
      <c r="F114" s="393" t="s">
        <v>644</v>
      </c>
    </row>
    <row r="115" spans="1:6" ht="83.25" customHeight="1" thickBot="1" x14ac:dyDescent="0.3">
      <c r="A115" s="193"/>
      <c r="B115" s="202" t="s">
        <v>742</v>
      </c>
      <c r="C115" s="268"/>
      <c r="D115" s="268"/>
      <c r="E115" s="269"/>
      <c r="F115" s="394"/>
    </row>
    <row r="116" spans="1:6" ht="28.5" customHeight="1" thickBot="1" x14ac:dyDescent="0.3">
      <c r="A116" s="195"/>
      <c r="B116" s="395" t="s">
        <v>509</v>
      </c>
      <c r="C116" s="396"/>
      <c r="D116" s="396"/>
      <c r="E116" s="397"/>
      <c r="F116" s="398"/>
    </row>
    <row r="117" spans="1:6" ht="29.25" thickBot="1" x14ac:dyDescent="0.3">
      <c r="A117" s="399">
        <v>22</v>
      </c>
      <c r="B117" s="400" t="s">
        <v>505</v>
      </c>
      <c r="C117" s="401">
        <v>10.62</v>
      </c>
      <c r="D117" s="325">
        <v>12</v>
      </c>
      <c r="E117" s="269">
        <f>C117/D117</f>
        <v>0.8849999999999999</v>
      </c>
      <c r="F117" s="402" t="s">
        <v>506</v>
      </c>
    </row>
    <row r="118" spans="1:6" ht="65.25" customHeight="1" thickBot="1" x14ac:dyDescent="0.3">
      <c r="A118" s="403"/>
      <c r="B118" s="404" t="s">
        <v>687</v>
      </c>
      <c r="C118" s="401"/>
      <c r="D118" s="325"/>
      <c r="E118" s="269"/>
      <c r="F118" s="405" t="s">
        <v>688</v>
      </c>
    </row>
    <row r="119" spans="1:6" ht="15.75" thickBot="1" x14ac:dyDescent="0.3">
      <c r="A119" s="403"/>
      <c r="B119" s="404" t="s">
        <v>716</v>
      </c>
      <c r="C119" s="401"/>
      <c r="D119" s="325"/>
      <c r="E119" s="269"/>
      <c r="F119" s="405" t="s">
        <v>689</v>
      </c>
    </row>
    <row r="120" spans="1:6" ht="26.25" thickBot="1" x14ac:dyDescent="0.3">
      <c r="A120" s="403"/>
      <c r="B120" s="406"/>
      <c r="C120" s="401"/>
      <c r="D120" s="325"/>
      <c r="E120" s="269"/>
      <c r="F120" s="405" t="s">
        <v>690</v>
      </c>
    </row>
    <row r="121" spans="1:6" ht="26.25" thickBot="1" x14ac:dyDescent="0.3">
      <c r="A121" s="403"/>
      <c r="B121" s="406"/>
      <c r="C121" s="401"/>
      <c r="D121" s="325"/>
      <c r="E121" s="269"/>
      <c r="F121" s="405" t="s">
        <v>691</v>
      </c>
    </row>
    <row r="122" spans="1:6" ht="26.25" thickBot="1" x14ac:dyDescent="0.3">
      <c r="A122" s="403"/>
      <c r="B122" s="406"/>
      <c r="C122" s="401"/>
      <c r="D122" s="325"/>
      <c r="E122" s="269"/>
      <c r="F122" s="405" t="s">
        <v>692</v>
      </c>
    </row>
    <row r="123" spans="1:6" ht="42" customHeight="1" thickBot="1" x14ac:dyDescent="0.3">
      <c r="A123" s="403"/>
      <c r="B123" s="406"/>
      <c r="C123" s="401"/>
      <c r="D123" s="325"/>
      <c r="E123" s="269"/>
      <c r="F123" s="405" t="s">
        <v>693</v>
      </c>
    </row>
    <row r="124" spans="1:6" ht="26.25" thickBot="1" x14ac:dyDescent="0.3">
      <c r="A124" s="407"/>
      <c r="B124" s="408"/>
      <c r="C124" s="401"/>
      <c r="D124" s="325"/>
      <c r="E124" s="273"/>
      <c r="F124" s="405" t="s">
        <v>759</v>
      </c>
    </row>
    <row r="125" spans="1:6" ht="29.25" thickBot="1" x14ac:dyDescent="0.3">
      <c r="A125" s="201">
        <v>23</v>
      </c>
      <c r="B125" s="409" t="s">
        <v>504</v>
      </c>
      <c r="C125" s="297">
        <v>14.05</v>
      </c>
      <c r="D125" s="410">
        <v>16</v>
      </c>
      <c r="E125" s="411">
        <f>C125/D125</f>
        <v>0.87812500000000004</v>
      </c>
      <c r="F125" s="344" t="s">
        <v>760</v>
      </c>
    </row>
    <row r="126" spans="1:6" ht="60.75" thickBot="1" x14ac:dyDescent="0.3">
      <c r="A126" s="201"/>
      <c r="B126" s="412" t="s">
        <v>674</v>
      </c>
      <c r="C126" s="268"/>
      <c r="D126" s="413"/>
      <c r="E126" s="414"/>
      <c r="F126" s="415" t="s">
        <v>761</v>
      </c>
    </row>
    <row r="127" spans="1:6" ht="39" thickBot="1" x14ac:dyDescent="0.3">
      <c r="A127" s="201"/>
      <c r="B127" s="412" t="s">
        <v>468</v>
      </c>
      <c r="C127" s="268"/>
      <c r="D127" s="413"/>
      <c r="E127" s="414"/>
      <c r="F127" s="415" t="s">
        <v>675</v>
      </c>
    </row>
    <row r="128" spans="1:6" ht="64.5" thickBot="1" x14ac:dyDescent="0.3">
      <c r="A128" s="201"/>
      <c r="B128" s="416"/>
      <c r="C128" s="268"/>
      <c r="D128" s="413"/>
      <c r="E128" s="414"/>
      <c r="F128" s="415" t="s">
        <v>676</v>
      </c>
    </row>
    <row r="129" spans="1:6" ht="51.75" thickBot="1" x14ac:dyDescent="0.3">
      <c r="A129" s="201"/>
      <c r="B129" s="416"/>
      <c r="C129" s="268"/>
      <c r="D129" s="413"/>
      <c r="E129" s="414"/>
      <c r="F129" s="415" t="s">
        <v>677</v>
      </c>
    </row>
    <row r="130" spans="1:6" ht="36" customHeight="1" thickBot="1" x14ac:dyDescent="0.3">
      <c r="A130" s="201"/>
      <c r="B130" s="417"/>
      <c r="C130" s="268"/>
      <c r="D130" s="413"/>
      <c r="E130" s="414"/>
      <c r="F130" s="418" t="s">
        <v>679</v>
      </c>
    </row>
    <row r="131" spans="1:6" ht="51.75" thickBot="1" x14ac:dyDescent="0.3">
      <c r="A131" s="201"/>
      <c r="B131" s="417"/>
      <c r="C131" s="268"/>
      <c r="D131" s="413"/>
      <c r="E131" s="414"/>
      <c r="F131" s="415" t="s">
        <v>678</v>
      </c>
    </row>
    <row r="132" spans="1:6" ht="39" thickBot="1" x14ac:dyDescent="0.3">
      <c r="A132" s="201"/>
      <c r="B132" s="416"/>
      <c r="C132" s="268"/>
      <c r="D132" s="413"/>
      <c r="E132" s="414"/>
      <c r="F132" s="415" t="s">
        <v>680</v>
      </c>
    </row>
    <row r="133" spans="1:6" ht="26.25" thickBot="1" x14ac:dyDescent="0.3">
      <c r="A133" s="201"/>
      <c r="B133" s="416"/>
      <c r="C133" s="268"/>
      <c r="D133" s="413"/>
      <c r="E133" s="414"/>
      <c r="F133" s="415" t="s">
        <v>681</v>
      </c>
    </row>
    <row r="134" spans="1:6" ht="26.25" thickBot="1" x14ac:dyDescent="0.3">
      <c r="A134" s="230"/>
      <c r="B134" s="416"/>
      <c r="C134" s="268"/>
      <c r="D134" s="413"/>
      <c r="E134" s="419"/>
      <c r="F134" s="420" t="s">
        <v>682</v>
      </c>
    </row>
    <row r="135" spans="1:6" ht="43.5" customHeight="1" thickBot="1" x14ac:dyDescent="0.3">
      <c r="A135" s="421">
        <v>24</v>
      </c>
      <c r="B135" s="248" t="s">
        <v>510</v>
      </c>
      <c r="C135" s="273">
        <v>16.23</v>
      </c>
      <c r="D135" s="182">
        <v>19</v>
      </c>
      <c r="E135" s="273">
        <f>C135/D135</f>
        <v>0.85421052631578953</v>
      </c>
      <c r="F135" s="422" t="s">
        <v>662</v>
      </c>
    </row>
    <row r="136" spans="1:6" ht="15.75" thickBot="1" x14ac:dyDescent="0.3">
      <c r="A136" s="421"/>
      <c r="B136" s="423"/>
      <c r="C136" s="273"/>
      <c r="D136" s="182"/>
      <c r="E136" s="273"/>
      <c r="F136" s="328"/>
    </row>
    <row r="137" spans="1:6" ht="60.75" thickBot="1" x14ac:dyDescent="0.3">
      <c r="A137" s="421"/>
      <c r="B137" s="252" t="s">
        <v>661</v>
      </c>
      <c r="C137" s="273"/>
      <c r="D137" s="182"/>
      <c r="E137" s="273"/>
      <c r="F137" s="328"/>
    </row>
    <row r="138" spans="1:6" x14ac:dyDescent="0.25">
      <c r="A138" s="421"/>
      <c r="B138" s="252" t="s">
        <v>468</v>
      </c>
      <c r="C138" s="273"/>
      <c r="D138" s="182"/>
      <c r="E138" s="273"/>
      <c r="F138" s="328"/>
    </row>
    <row r="139" spans="1:6" x14ac:dyDescent="0.25">
      <c r="A139" s="421"/>
      <c r="B139" s="252" t="s">
        <v>477</v>
      </c>
      <c r="C139" s="424"/>
      <c r="D139" s="424"/>
      <c r="E139" s="424"/>
      <c r="F139" s="328"/>
    </row>
    <row r="140" spans="1:6" ht="30" x14ac:dyDescent="0.25">
      <c r="A140" s="421"/>
      <c r="B140" s="258" t="s">
        <v>386</v>
      </c>
      <c r="C140" s="211">
        <v>3.89</v>
      </c>
      <c r="D140" s="212">
        <v>4</v>
      </c>
      <c r="E140" s="352">
        <f t="shared" ref="E140" si="10">C140/D140</f>
        <v>0.97250000000000003</v>
      </c>
      <c r="F140" s="328"/>
    </row>
    <row r="141" spans="1:6" ht="30" x14ac:dyDescent="0.25">
      <c r="A141" s="421"/>
      <c r="B141" s="258" t="s">
        <v>390</v>
      </c>
      <c r="C141" s="425">
        <v>3.71</v>
      </c>
      <c r="D141" s="212">
        <v>5</v>
      </c>
      <c r="E141" s="352">
        <f>C141/D141</f>
        <v>0.74199999999999999</v>
      </c>
      <c r="F141" s="328"/>
    </row>
    <row r="142" spans="1:6" ht="30" x14ac:dyDescent="0.25">
      <c r="A142" s="421"/>
      <c r="B142" s="258" t="s">
        <v>396</v>
      </c>
      <c r="C142" s="213">
        <v>1</v>
      </c>
      <c r="D142" s="212">
        <v>1</v>
      </c>
      <c r="E142" s="213">
        <f>C142/D142</f>
        <v>1</v>
      </c>
      <c r="F142" s="328"/>
    </row>
    <row r="143" spans="1:6" ht="45" x14ac:dyDescent="0.25">
      <c r="A143" s="421"/>
      <c r="B143" s="258" t="s">
        <v>399</v>
      </c>
      <c r="C143" s="211">
        <v>2</v>
      </c>
      <c r="D143" s="212">
        <v>2</v>
      </c>
      <c r="E143" s="211">
        <f t="shared" ref="E143:E144" si="11">C143/D143</f>
        <v>1</v>
      </c>
      <c r="F143" s="328"/>
    </row>
    <row r="144" spans="1:6" ht="57" customHeight="1" thickBot="1" x14ac:dyDescent="0.3">
      <c r="A144" s="421"/>
      <c r="B144" s="426" t="s">
        <v>478</v>
      </c>
      <c r="C144" s="211">
        <v>5.63</v>
      </c>
      <c r="D144" s="212">
        <v>7</v>
      </c>
      <c r="E144" s="352">
        <f t="shared" si="11"/>
        <v>0.80428571428571427</v>
      </c>
      <c r="F144" s="328"/>
    </row>
    <row r="145" spans="1:6" ht="15.75" thickBot="1" x14ac:dyDescent="0.3">
      <c r="A145" s="217">
        <v>25</v>
      </c>
      <c r="B145" s="248" t="s">
        <v>267</v>
      </c>
      <c r="C145" s="273">
        <v>24.19</v>
      </c>
      <c r="D145" s="427">
        <v>34</v>
      </c>
      <c r="E145" s="251">
        <f>C145/D145</f>
        <v>0.71147058823529419</v>
      </c>
      <c r="F145" s="184"/>
    </row>
    <row r="146" spans="1:6" ht="64.5" thickBot="1" x14ac:dyDescent="0.3">
      <c r="A146" s="217"/>
      <c r="B146" s="252" t="s">
        <v>730</v>
      </c>
      <c r="C146" s="273"/>
      <c r="D146" s="427"/>
      <c r="E146" s="251"/>
      <c r="F146" s="187" t="s">
        <v>762</v>
      </c>
    </row>
    <row r="147" spans="1:6" ht="39" thickBot="1" x14ac:dyDescent="0.3">
      <c r="A147" s="217"/>
      <c r="B147" s="252" t="s">
        <v>468</v>
      </c>
      <c r="C147" s="273"/>
      <c r="D147" s="427"/>
      <c r="E147" s="251"/>
      <c r="F147" s="415" t="s">
        <v>763</v>
      </c>
    </row>
    <row r="148" spans="1:6" ht="26.25" thickBot="1" x14ac:dyDescent="0.3">
      <c r="A148" s="217"/>
      <c r="B148" s="252" t="s">
        <v>477</v>
      </c>
      <c r="C148" s="428"/>
      <c r="D148" s="428"/>
      <c r="E148" s="429"/>
      <c r="F148" s="415" t="s">
        <v>764</v>
      </c>
    </row>
    <row r="149" spans="1:6" ht="26.25" thickBot="1" x14ac:dyDescent="0.3">
      <c r="A149" s="217"/>
      <c r="B149" s="430" t="s">
        <v>514</v>
      </c>
      <c r="C149" s="431">
        <v>22.18</v>
      </c>
      <c r="D149" s="286">
        <v>32</v>
      </c>
      <c r="E149" s="432">
        <f>C149/D149</f>
        <v>0.69312499999999999</v>
      </c>
      <c r="F149" s="433" t="s">
        <v>731</v>
      </c>
    </row>
    <row r="150" spans="1:6" ht="26.25" thickBot="1" x14ac:dyDescent="0.3">
      <c r="A150" s="217"/>
      <c r="B150" s="430"/>
      <c r="C150" s="431"/>
      <c r="D150" s="286"/>
      <c r="E150" s="432"/>
      <c r="F150" s="415" t="s">
        <v>765</v>
      </c>
    </row>
    <row r="151" spans="1:6" ht="39" thickBot="1" x14ac:dyDescent="0.3">
      <c r="A151" s="217"/>
      <c r="B151" s="430"/>
      <c r="C151" s="431"/>
      <c r="D151" s="286"/>
      <c r="E151" s="432"/>
      <c r="F151" s="415" t="s">
        <v>732</v>
      </c>
    </row>
    <row r="152" spans="1:6" ht="26.25" thickBot="1" x14ac:dyDescent="0.3">
      <c r="A152" s="217"/>
      <c r="B152" s="430"/>
      <c r="C152" s="431"/>
      <c r="D152" s="286"/>
      <c r="E152" s="432"/>
      <c r="F152" s="415" t="s">
        <v>766</v>
      </c>
    </row>
    <row r="153" spans="1:6" ht="39" thickBot="1" x14ac:dyDescent="0.3">
      <c r="A153" s="217"/>
      <c r="B153" s="430"/>
      <c r="C153" s="431"/>
      <c r="D153" s="286"/>
      <c r="E153" s="432"/>
      <c r="F153" s="415" t="s">
        <v>767</v>
      </c>
    </row>
    <row r="154" spans="1:6" ht="51.75" thickBot="1" x14ac:dyDescent="0.3">
      <c r="A154" s="217"/>
      <c r="B154" s="430"/>
      <c r="C154" s="431"/>
      <c r="D154" s="286"/>
      <c r="E154" s="432"/>
      <c r="F154" s="415" t="s">
        <v>768</v>
      </c>
    </row>
    <row r="155" spans="1:6" ht="77.25" thickBot="1" x14ac:dyDescent="0.3">
      <c r="A155" s="217"/>
      <c r="B155" s="430"/>
      <c r="C155" s="431"/>
      <c r="D155" s="286"/>
      <c r="E155" s="432"/>
      <c r="F155" s="415" t="s">
        <v>769</v>
      </c>
    </row>
    <row r="156" spans="1:6" ht="135.75" thickBot="1" x14ac:dyDescent="0.3">
      <c r="A156" s="217"/>
      <c r="B156" s="258"/>
      <c r="C156" s="424"/>
      <c r="D156" s="434"/>
      <c r="E156" s="435"/>
      <c r="F156" s="436" t="s">
        <v>733</v>
      </c>
    </row>
    <row r="157" spans="1:6" ht="64.5" thickBot="1" x14ac:dyDescent="0.3">
      <c r="A157" s="217"/>
      <c r="B157" s="258"/>
      <c r="C157" s="424"/>
      <c r="D157" s="434"/>
      <c r="E157" s="435"/>
      <c r="F157" s="415" t="s">
        <v>770</v>
      </c>
    </row>
    <row r="158" spans="1:6" ht="30.75" thickBot="1" x14ac:dyDescent="0.3">
      <c r="A158" s="217"/>
      <c r="B158" s="437" t="s">
        <v>515</v>
      </c>
      <c r="C158" s="438">
        <v>2</v>
      </c>
      <c r="D158" s="438">
        <v>2</v>
      </c>
      <c r="E158" s="439">
        <v>1</v>
      </c>
      <c r="F158" s="420"/>
    </row>
    <row r="159" spans="1:6" ht="15.75" thickBot="1" x14ac:dyDescent="0.3">
      <c r="A159" s="440" t="s">
        <v>516</v>
      </c>
      <c r="B159" s="440"/>
      <c r="C159" s="440"/>
      <c r="D159" s="440"/>
      <c r="E159" s="440"/>
      <c r="F159" s="441"/>
    </row>
    <row r="160" spans="1:6" ht="43.5" thickBot="1" x14ac:dyDescent="0.3">
      <c r="A160" s="217">
        <v>26</v>
      </c>
      <c r="B160" s="248" t="s">
        <v>622</v>
      </c>
      <c r="C160" s="268">
        <v>4.2699999999999996</v>
      </c>
      <c r="D160" s="268">
        <v>7</v>
      </c>
      <c r="E160" s="326">
        <f>C160/D160</f>
        <v>0.61</v>
      </c>
      <c r="F160" s="405" t="s">
        <v>470</v>
      </c>
    </row>
    <row r="161" spans="1:6" ht="51.75" thickBot="1" x14ac:dyDescent="0.3">
      <c r="A161" s="217"/>
      <c r="B161" s="252" t="s">
        <v>698</v>
      </c>
      <c r="C161" s="268"/>
      <c r="D161" s="268"/>
      <c r="E161" s="269"/>
      <c r="F161" s="405" t="s">
        <v>699</v>
      </c>
    </row>
    <row r="162" spans="1:6" ht="51.75" thickBot="1" x14ac:dyDescent="0.3">
      <c r="A162" s="217"/>
      <c r="B162" s="252" t="s">
        <v>468</v>
      </c>
      <c r="C162" s="268"/>
      <c r="D162" s="268"/>
      <c r="E162" s="269"/>
      <c r="F162" s="405" t="s">
        <v>700</v>
      </c>
    </row>
    <row r="163" spans="1:6" ht="153.75" thickBot="1" x14ac:dyDescent="0.3">
      <c r="A163" s="217"/>
      <c r="B163" s="203"/>
      <c r="C163" s="268"/>
      <c r="D163" s="268"/>
      <c r="E163" s="269"/>
      <c r="F163" s="405" t="s">
        <v>701</v>
      </c>
    </row>
    <row r="164" spans="1:6" ht="15.75" thickBot="1" x14ac:dyDescent="0.3">
      <c r="A164" s="442" t="s">
        <v>517</v>
      </c>
      <c r="B164" s="442"/>
      <c r="C164" s="442"/>
      <c r="D164" s="442"/>
      <c r="E164" s="442"/>
      <c r="F164" s="442"/>
    </row>
    <row r="165" spans="1:6" x14ac:dyDescent="0.25">
      <c r="A165" s="171"/>
    </row>
    <row r="166" spans="1:6" x14ac:dyDescent="0.25">
      <c r="A166" s="171"/>
    </row>
    <row r="167" spans="1:6" x14ac:dyDescent="0.25">
      <c r="A167" s="171"/>
    </row>
    <row r="168" spans="1:6" x14ac:dyDescent="0.25">
      <c r="A168" s="171"/>
    </row>
    <row r="169" spans="1:6" x14ac:dyDescent="0.25">
      <c r="A169" s="171"/>
    </row>
    <row r="170" spans="1:6" x14ac:dyDescent="0.25">
      <c r="A170" s="171"/>
    </row>
    <row r="171" spans="1:6" x14ac:dyDescent="0.25">
      <c r="A171" s="171"/>
    </row>
    <row r="172" spans="1:6" x14ac:dyDescent="0.25">
      <c r="A172" s="171"/>
    </row>
  </sheetData>
  <sheetProtection selectLockedCells="1" selectUnlockedCells="1"/>
  <mergeCells count="124">
    <mergeCell ref="F53:F55"/>
    <mergeCell ref="B59:B60"/>
    <mergeCell ref="C59:C60"/>
    <mergeCell ref="D59:D60"/>
    <mergeCell ref="E59:E60"/>
    <mergeCell ref="B61:B62"/>
    <mergeCell ref="C61:C62"/>
    <mergeCell ref="D61:D62"/>
    <mergeCell ref="A71:A73"/>
    <mergeCell ref="F102:F104"/>
    <mergeCell ref="E74:E76"/>
    <mergeCell ref="C53:C55"/>
    <mergeCell ref="C23:C25"/>
    <mergeCell ref="D23:D25"/>
    <mergeCell ref="E23:E25"/>
    <mergeCell ref="A2:F2"/>
    <mergeCell ref="A3:F3"/>
    <mergeCell ref="A6:F6"/>
    <mergeCell ref="F13:F15"/>
    <mergeCell ref="A7:A9"/>
    <mergeCell ref="C7:C9"/>
    <mergeCell ref="D7:D9"/>
    <mergeCell ref="E7:E9"/>
    <mergeCell ref="C102:C104"/>
    <mergeCell ref="D102:D104"/>
    <mergeCell ref="E102:E104"/>
    <mergeCell ref="D53:D55"/>
    <mergeCell ref="E53:E55"/>
    <mergeCell ref="D47:D49"/>
    <mergeCell ref="E47:E49"/>
    <mergeCell ref="C37:C39"/>
    <mergeCell ref="D37:D39"/>
    <mergeCell ref="A84:A86"/>
    <mergeCell ref="A105:A113"/>
    <mergeCell ref="A117:A124"/>
    <mergeCell ref="C117:C124"/>
    <mergeCell ref="D117:D124"/>
    <mergeCell ref="E117:E124"/>
    <mergeCell ref="C63:C65"/>
    <mergeCell ref="D63:D65"/>
    <mergeCell ref="E63:E65"/>
    <mergeCell ref="A102:A104"/>
    <mergeCell ref="A70:F70"/>
    <mergeCell ref="A74:A76"/>
    <mergeCell ref="C84:C86"/>
    <mergeCell ref="D84:D86"/>
    <mergeCell ref="E84:E86"/>
    <mergeCell ref="F77:F79"/>
    <mergeCell ref="A23:A25"/>
    <mergeCell ref="C10:C12"/>
    <mergeCell ref="D10:D12"/>
    <mergeCell ref="E10:E12"/>
    <mergeCell ref="A10:A12"/>
    <mergeCell ref="A13:A19"/>
    <mergeCell ref="A77:A83"/>
    <mergeCell ref="C77:C79"/>
    <mergeCell ref="D77:D79"/>
    <mergeCell ref="E77:E79"/>
    <mergeCell ref="C71:C73"/>
    <mergeCell ref="D71:D73"/>
    <mergeCell ref="E71:E73"/>
    <mergeCell ref="A50:A52"/>
    <mergeCell ref="A53:A62"/>
    <mergeCell ref="A26:A36"/>
    <mergeCell ref="A37:A46"/>
    <mergeCell ref="E37:E39"/>
    <mergeCell ref="C47:C49"/>
    <mergeCell ref="A20:A22"/>
    <mergeCell ref="A66:A69"/>
    <mergeCell ref="C20:C22"/>
    <mergeCell ref="D20:D22"/>
    <mergeCell ref="E20:E22"/>
    <mergeCell ref="C135:C138"/>
    <mergeCell ref="E135:E138"/>
    <mergeCell ref="A94:A100"/>
    <mergeCell ref="C94:C96"/>
    <mergeCell ref="E61:E62"/>
    <mergeCell ref="D135:D138"/>
    <mergeCell ref="C50:C52"/>
    <mergeCell ref="A135:A144"/>
    <mergeCell ref="A114:A116"/>
    <mergeCell ref="A87:A93"/>
    <mergeCell ref="D50:D52"/>
    <mergeCell ref="E50:E52"/>
    <mergeCell ref="C125:C134"/>
    <mergeCell ref="D125:D134"/>
    <mergeCell ref="E125:E134"/>
    <mergeCell ref="A101:F101"/>
    <mergeCell ref="A125:A134"/>
    <mergeCell ref="A47:A49"/>
    <mergeCell ref="A63:A65"/>
    <mergeCell ref="C145:C147"/>
    <mergeCell ref="D145:D147"/>
    <mergeCell ref="E145:E147"/>
    <mergeCell ref="B149:B155"/>
    <mergeCell ref="C149:C155"/>
    <mergeCell ref="D149:D155"/>
    <mergeCell ref="C87:C89"/>
    <mergeCell ref="D87:D89"/>
    <mergeCell ref="E87:E89"/>
    <mergeCell ref="F87:F89"/>
    <mergeCell ref="A164:F164"/>
    <mergeCell ref="C74:C76"/>
    <mergeCell ref="D74:D76"/>
    <mergeCell ref="C114:C116"/>
    <mergeCell ref="D114:D116"/>
    <mergeCell ref="F114:F116"/>
    <mergeCell ref="C105:C107"/>
    <mergeCell ref="D105:D107"/>
    <mergeCell ref="E105:E107"/>
    <mergeCell ref="F105:F107"/>
    <mergeCell ref="E149:E155"/>
    <mergeCell ref="E114:E116"/>
    <mergeCell ref="F95:F100"/>
    <mergeCell ref="F75:F76"/>
    <mergeCell ref="F135:F144"/>
    <mergeCell ref="A160:A163"/>
    <mergeCell ref="C160:C163"/>
    <mergeCell ref="D160:D163"/>
    <mergeCell ref="E160:E163"/>
    <mergeCell ref="D94:D96"/>
    <mergeCell ref="E94:E96"/>
    <mergeCell ref="A159:F159"/>
    <mergeCell ref="A145:A158"/>
  </mergeCells>
  <pageMargins left="0.70833333333333337" right="0.70833333333333337" top="0.74791666666666667" bottom="0.74791666666666667" header="0.51180555555555551" footer="0.51180555555555551"/>
  <pageSetup paperSize="9" scale="67" firstPageNumber="0" fitToHeight="100"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F45"/>
  <sheetViews>
    <sheetView tabSelected="1" topLeftCell="B1" zoomScale="90" zoomScaleNormal="90" workbookViewId="0">
      <pane xSplit="1" ySplit="7" topLeftCell="C8" activePane="bottomRight" state="frozen"/>
      <selection activeCell="B1" sqref="B1"/>
      <selection pane="topRight" activeCell="C1" sqref="C1"/>
      <selection pane="bottomLeft" activeCell="B8" sqref="B8"/>
      <selection pane="bottomRight" activeCell="C4" sqref="C4"/>
    </sheetView>
  </sheetViews>
  <sheetFormatPr defaultColWidth="8.5703125" defaultRowHeight="12.75" x14ac:dyDescent="0.2"/>
  <cols>
    <col min="1" max="1" width="8.5703125" style="443" customWidth="1"/>
    <col min="2" max="2" width="72.42578125" style="443" customWidth="1"/>
    <col min="3" max="3" width="17.5703125" style="443" customWidth="1"/>
    <col min="4" max="4" width="15.7109375" style="443" customWidth="1"/>
    <col min="5" max="5" width="14.5703125" style="443" customWidth="1"/>
    <col min="6" max="6" width="21.42578125" style="443" customWidth="1"/>
    <col min="7" max="16384" width="8.5703125" style="443"/>
  </cols>
  <sheetData>
    <row r="1" spans="1:6" x14ac:dyDescent="0.2">
      <c r="F1" s="444" t="s">
        <v>522</v>
      </c>
    </row>
    <row r="2" spans="1:6" x14ac:dyDescent="0.2">
      <c r="F2" s="444"/>
    </row>
    <row r="3" spans="1:6" ht="12.75" customHeight="1" x14ac:dyDescent="0.2">
      <c r="A3" s="445" t="s">
        <v>523</v>
      </c>
      <c r="B3" s="445"/>
      <c r="C3" s="445"/>
      <c r="D3" s="445"/>
      <c r="E3" s="445"/>
      <c r="F3" s="445"/>
    </row>
    <row r="4" spans="1:6" x14ac:dyDescent="0.2">
      <c r="F4" s="444"/>
    </row>
    <row r="5" spans="1:6" x14ac:dyDescent="0.2">
      <c r="F5" s="446" t="s">
        <v>524</v>
      </c>
    </row>
    <row r="6" spans="1:6" ht="63.75" x14ac:dyDescent="0.2">
      <c r="A6" s="447" t="s">
        <v>460</v>
      </c>
      <c r="B6" s="447" t="s">
        <v>461</v>
      </c>
      <c r="C6" s="447" t="s">
        <v>750</v>
      </c>
      <c r="D6" s="447" t="s">
        <v>751</v>
      </c>
      <c r="E6" s="447" t="s">
        <v>752</v>
      </c>
      <c r="F6" s="448" t="s">
        <v>525</v>
      </c>
    </row>
    <row r="7" spans="1:6" ht="12.75" customHeight="1" x14ac:dyDescent="0.2">
      <c r="A7" s="449" t="s">
        <v>526</v>
      </c>
      <c r="B7" s="449"/>
      <c r="C7" s="449"/>
      <c r="D7" s="449"/>
      <c r="E7" s="449"/>
      <c r="F7" s="449"/>
    </row>
    <row r="8" spans="1:6" ht="25.5" x14ac:dyDescent="0.2">
      <c r="A8" s="447"/>
      <c r="B8" s="450" t="s">
        <v>534</v>
      </c>
      <c r="C8" s="451">
        <v>19930</v>
      </c>
      <c r="D8" s="452">
        <v>530</v>
      </c>
      <c r="E8" s="452">
        <v>527.4</v>
      </c>
      <c r="F8" s="453">
        <f t="shared" ref="F8:F19" si="0">E8/D8</f>
        <v>0.99509433962264149</v>
      </c>
    </row>
    <row r="9" spans="1:6" ht="24.75" customHeight="1" x14ac:dyDescent="0.2">
      <c r="A9" s="447"/>
      <c r="B9" s="454" t="s">
        <v>473</v>
      </c>
      <c r="C9" s="455">
        <v>100</v>
      </c>
      <c r="D9" s="456">
        <v>0</v>
      </c>
      <c r="E9" s="456">
        <v>0</v>
      </c>
      <c r="F9" s="453">
        <v>1</v>
      </c>
    </row>
    <row r="10" spans="1:6" ht="25.5" x14ac:dyDescent="0.2">
      <c r="A10" s="447"/>
      <c r="B10" s="454" t="s">
        <v>511</v>
      </c>
      <c r="C10" s="456">
        <v>2350</v>
      </c>
      <c r="D10" s="456">
        <v>2850</v>
      </c>
      <c r="E10" s="456">
        <v>2850</v>
      </c>
      <c r="F10" s="453">
        <f t="shared" si="0"/>
        <v>1</v>
      </c>
    </row>
    <row r="11" spans="1:6" ht="28.5" customHeight="1" x14ac:dyDescent="0.2">
      <c r="A11" s="447"/>
      <c r="B11" s="454" t="s">
        <v>651</v>
      </c>
      <c r="C11" s="456">
        <v>324.2</v>
      </c>
      <c r="D11" s="456">
        <v>324.2</v>
      </c>
      <c r="E11" s="456">
        <v>324.2</v>
      </c>
      <c r="F11" s="453">
        <f t="shared" si="0"/>
        <v>1</v>
      </c>
    </row>
    <row r="12" spans="1:6" ht="25.5" customHeight="1" x14ac:dyDescent="0.2">
      <c r="A12" s="447"/>
      <c r="B12" s="450" t="s">
        <v>530</v>
      </c>
      <c r="C12" s="455">
        <v>300</v>
      </c>
      <c r="D12" s="455">
        <v>300</v>
      </c>
      <c r="E12" s="455">
        <v>300</v>
      </c>
      <c r="F12" s="453">
        <f t="shared" si="0"/>
        <v>1</v>
      </c>
    </row>
    <row r="13" spans="1:6" ht="12.75" customHeight="1" x14ac:dyDescent="0.2">
      <c r="A13" s="447"/>
      <c r="B13" s="454" t="s">
        <v>507</v>
      </c>
      <c r="C13" s="456">
        <v>12138.4</v>
      </c>
      <c r="D13" s="456">
        <v>13072.5</v>
      </c>
      <c r="E13" s="456">
        <v>13048.4</v>
      </c>
      <c r="F13" s="453">
        <f>E13/D13</f>
        <v>0.99815643526486897</v>
      </c>
    </row>
    <row r="14" spans="1:6" ht="25.5" x14ac:dyDescent="0.2">
      <c r="A14" s="455"/>
      <c r="B14" s="454" t="s">
        <v>532</v>
      </c>
      <c r="C14" s="456">
        <v>54866.5</v>
      </c>
      <c r="D14" s="456">
        <v>53701.2</v>
      </c>
      <c r="E14" s="456">
        <v>53670.8</v>
      </c>
      <c r="F14" s="453">
        <f>E14/D14</f>
        <v>0.99943390464272686</v>
      </c>
    </row>
    <row r="15" spans="1:6" ht="25.5" customHeight="1" x14ac:dyDescent="0.2">
      <c r="A15" s="447"/>
      <c r="B15" s="457" t="s">
        <v>476</v>
      </c>
      <c r="C15" s="458">
        <v>7634825.7000000011</v>
      </c>
      <c r="D15" s="458">
        <v>7841714.2999999998</v>
      </c>
      <c r="E15" s="458">
        <v>7820100.2000000011</v>
      </c>
      <c r="F15" s="459">
        <f>E15/D15</f>
        <v>0.99724370218384539</v>
      </c>
    </row>
    <row r="16" spans="1:6" ht="12.75" customHeight="1" x14ac:dyDescent="0.2">
      <c r="A16" s="447"/>
      <c r="B16" s="454" t="s">
        <v>496</v>
      </c>
      <c r="C16" s="460">
        <v>78876.600000000006</v>
      </c>
      <c r="D16" s="460">
        <v>78604.5</v>
      </c>
      <c r="E16" s="460">
        <v>78521.100000000006</v>
      </c>
      <c r="F16" s="453">
        <f>E16/D16</f>
        <v>0.99893899204244041</v>
      </c>
    </row>
    <row r="17" spans="1:6" ht="25.5" x14ac:dyDescent="0.2">
      <c r="A17" s="455">
        <f>A27+1</f>
        <v>4</v>
      </c>
      <c r="B17" s="454" t="s">
        <v>527</v>
      </c>
      <c r="C17" s="456">
        <v>1310</v>
      </c>
      <c r="D17" s="456">
        <v>1270.2</v>
      </c>
      <c r="E17" s="456">
        <v>1270.0999999999999</v>
      </c>
      <c r="F17" s="453">
        <f t="shared" ref="F17" si="1">E17/D17</f>
        <v>0.99992127224059191</v>
      </c>
    </row>
    <row r="18" spans="1:6" ht="25.5" x14ac:dyDescent="0.2">
      <c r="A18" s="455"/>
      <c r="B18" s="454" t="s">
        <v>508</v>
      </c>
      <c r="C18" s="456">
        <v>7271.3</v>
      </c>
      <c r="D18" s="456">
        <v>3197.7</v>
      </c>
      <c r="E18" s="456">
        <v>3186.9</v>
      </c>
      <c r="F18" s="453">
        <f>E18/D18</f>
        <v>0.9966225724739658</v>
      </c>
    </row>
    <row r="19" spans="1:6" ht="25.5" x14ac:dyDescent="0.2">
      <c r="A19" s="447"/>
      <c r="B19" s="454" t="s">
        <v>489</v>
      </c>
      <c r="C19" s="456">
        <v>500</v>
      </c>
      <c r="D19" s="456">
        <v>500</v>
      </c>
      <c r="E19" s="456">
        <v>499.92</v>
      </c>
      <c r="F19" s="453">
        <f t="shared" si="0"/>
        <v>0.99984000000000006</v>
      </c>
    </row>
    <row r="20" spans="1:6" ht="12.75" customHeight="1" x14ac:dyDescent="0.2">
      <c r="A20" s="447"/>
      <c r="B20" s="457" t="s">
        <v>472</v>
      </c>
      <c r="C20" s="461">
        <v>49473.5</v>
      </c>
      <c r="D20" s="461">
        <v>118379.3</v>
      </c>
      <c r="E20" s="461">
        <v>118192.7</v>
      </c>
      <c r="F20" s="459">
        <f>E20/D20</f>
        <v>0.99842371090215931</v>
      </c>
    </row>
    <row r="21" spans="1:6" ht="12.75" customHeight="1" x14ac:dyDescent="0.2">
      <c r="A21" s="449" t="s">
        <v>531</v>
      </c>
      <c r="B21" s="449"/>
      <c r="C21" s="462"/>
      <c r="D21" s="462"/>
      <c r="E21" s="462"/>
      <c r="F21" s="449"/>
    </row>
    <row r="22" spans="1:6" ht="12.75" customHeight="1" x14ac:dyDescent="0.2">
      <c r="A22" s="447"/>
      <c r="B22" s="454" t="s">
        <v>529</v>
      </c>
      <c r="C22" s="460">
        <v>1497892.3</v>
      </c>
      <c r="D22" s="460">
        <v>1468903.9</v>
      </c>
      <c r="E22" s="460">
        <v>1450586.1</v>
      </c>
      <c r="F22" s="453">
        <f t="shared" ref="F22:F30" si="2">E22/D22</f>
        <v>0.9875296130672675</v>
      </c>
    </row>
    <row r="23" spans="1:6" ht="19.7" customHeight="1" x14ac:dyDescent="0.2">
      <c r="A23" s="455"/>
      <c r="B23" s="454" t="s">
        <v>177</v>
      </c>
      <c r="C23" s="456">
        <v>600</v>
      </c>
      <c r="D23" s="456">
        <v>600</v>
      </c>
      <c r="E23" s="456">
        <v>591.6</v>
      </c>
      <c r="F23" s="453">
        <f t="shared" si="2"/>
        <v>0.98599999999999999</v>
      </c>
    </row>
    <row r="24" spans="1:6" ht="25.5" x14ac:dyDescent="0.2">
      <c r="A24" s="447"/>
      <c r="B24" s="457" t="s">
        <v>505</v>
      </c>
      <c r="C24" s="463">
        <v>201170.7</v>
      </c>
      <c r="D24" s="463">
        <v>216707.8</v>
      </c>
      <c r="E24" s="463">
        <v>215064.6</v>
      </c>
      <c r="F24" s="459">
        <f t="shared" si="2"/>
        <v>0.99241743951994355</v>
      </c>
    </row>
    <row r="25" spans="1:6" ht="25.5" x14ac:dyDescent="0.2">
      <c r="A25" s="455">
        <f>A31+1</f>
        <v>2</v>
      </c>
      <c r="B25" s="454" t="s">
        <v>504</v>
      </c>
      <c r="C25" s="456">
        <v>2651597</v>
      </c>
      <c r="D25" s="456">
        <v>2392695.2999999998</v>
      </c>
      <c r="E25" s="456">
        <v>2380245.4</v>
      </c>
      <c r="F25" s="453">
        <f t="shared" si="2"/>
        <v>0.99479670478727489</v>
      </c>
    </row>
    <row r="26" spans="1:6" x14ac:dyDescent="0.2">
      <c r="A26" s="455">
        <f>A32+1</f>
        <v>6</v>
      </c>
      <c r="B26" s="454" t="s">
        <v>483</v>
      </c>
      <c r="C26" s="456">
        <v>13070.9</v>
      </c>
      <c r="D26" s="456">
        <v>14443</v>
      </c>
      <c r="E26" s="456">
        <v>14085.5</v>
      </c>
      <c r="F26" s="453">
        <f t="shared" si="2"/>
        <v>0.97524752475247523</v>
      </c>
    </row>
    <row r="27" spans="1:6" ht="14.25" customHeight="1" x14ac:dyDescent="0.2">
      <c r="A27" s="455">
        <f>A25+1</f>
        <v>3</v>
      </c>
      <c r="B27" s="454" t="s">
        <v>490</v>
      </c>
      <c r="C27" s="460">
        <v>51892.1</v>
      </c>
      <c r="D27" s="460">
        <v>52308.800000000003</v>
      </c>
      <c r="E27" s="460">
        <v>51352.4</v>
      </c>
      <c r="F27" s="453">
        <f t="shared" si="2"/>
        <v>0.98171626953782154</v>
      </c>
    </row>
    <row r="28" spans="1:6" ht="25.5" x14ac:dyDescent="0.2">
      <c r="A28" s="447"/>
      <c r="B28" s="457" t="s">
        <v>495</v>
      </c>
      <c r="C28" s="464">
        <v>332823.09999999998</v>
      </c>
      <c r="D28" s="464">
        <v>376782.9</v>
      </c>
      <c r="E28" s="464">
        <v>366276.2</v>
      </c>
      <c r="F28" s="459">
        <f t="shared" si="2"/>
        <v>0.97211471115063874</v>
      </c>
    </row>
    <row r="29" spans="1:6" ht="38.25" x14ac:dyDescent="0.2">
      <c r="A29" s="447"/>
      <c r="B29" s="457" t="s">
        <v>475</v>
      </c>
      <c r="C29" s="465">
        <v>25437.8</v>
      </c>
      <c r="D29" s="465">
        <v>21031.5</v>
      </c>
      <c r="E29" s="465">
        <v>20281.2</v>
      </c>
      <c r="F29" s="459">
        <f t="shared" si="2"/>
        <v>0.96432494115968903</v>
      </c>
    </row>
    <row r="30" spans="1:6" ht="25.5" x14ac:dyDescent="0.2">
      <c r="A30" s="455">
        <f>A35+1</f>
        <v>8</v>
      </c>
      <c r="B30" s="454" t="s">
        <v>502</v>
      </c>
      <c r="C30" s="456">
        <v>3095</v>
      </c>
      <c r="D30" s="456">
        <v>4169.3999999999996</v>
      </c>
      <c r="E30" s="456">
        <v>3978.4</v>
      </c>
      <c r="F30" s="453">
        <f t="shared" si="2"/>
        <v>0.95419005132633006</v>
      </c>
    </row>
    <row r="31" spans="1:6" ht="25.5" x14ac:dyDescent="0.2">
      <c r="A31" s="455">
        <v>1</v>
      </c>
      <c r="B31" s="454" t="s">
        <v>510</v>
      </c>
      <c r="C31" s="466">
        <v>919969.2</v>
      </c>
      <c r="D31" s="466">
        <v>1593526.7</v>
      </c>
      <c r="E31" s="466">
        <v>1489444.3</v>
      </c>
      <c r="F31" s="453">
        <f t="shared" ref="F31" si="3">E31/D31</f>
        <v>0.9346842447007635</v>
      </c>
    </row>
    <row r="32" spans="1:6" ht="25.5" x14ac:dyDescent="0.2">
      <c r="A32" s="455">
        <f>A17+1</f>
        <v>5</v>
      </c>
      <c r="B32" s="457" t="s">
        <v>206</v>
      </c>
      <c r="C32" s="467">
        <v>20823.099999999999</v>
      </c>
      <c r="D32" s="467">
        <v>305519.59999999998</v>
      </c>
      <c r="E32" s="467">
        <v>274700.59999999998</v>
      </c>
      <c r="F32" s="459">
        <f>E32/D32</f>
        <v>0.89912594805701496</v>
      </c>
    </row>
    <row r="33" spans="1:6" ht="25.5" x14ac:dyDescent="0.2">
      <c r="A33" s="447"/>
      <c r="B33" s="454" t="s">
        <v>359</v>
      </c>
      <c r="C33" s="456">
        <v>1978702.8</v>
      </c>
      <c r="D33" s="456">
        <v>2584130.7999999998</v>
      </c>
      <c r="E33" s="456">
        <v>2321664.6</v>
      </c>
      <c r="F33" s="453">
        <f>E33/D33</f>
        <v>0.89843153450282021</v>
      </c>
    </row>
    <row r="34" spans="1:6" ht="12.75" customHeight="1" x14ac:dyDescent="0.2">
      <c r="A34" s="468" t="s">
        <v>533</v>
      </c>
      <c r="B34" s="469"/>
      <c r="C34" s="469"/>
      <c r="D34" s="469"/>
      <c r="E34" s="469"/>
      <c r="F34" s="470"/>
    </row>
    <row r="35" spans="1:6" ht="25.5" x14ac:dyDescent="0.2">
      <c r="A35" s="455">
        <f>A26+1</f>
        <v>7</v>
      </c>
      <c r="B35" s="454" t="s">
        <v>467</v>
      </c>
      <c r="C35" s="456">
        <v>791300.1</v>
      </c>
      <c r="D35" s="456">
        <v>840331.5</v>
      </c>
      <c r="E35" s="456">
        <v>734411.7</v>
      </c>
      <c r="F35" s="453">
        <f>E35/D35</f>
        <v>0.87395474286040686</v>
      </c>
    </row>
    <row r="36" spans="1:6" s="473" customFormat="1" ht="22.15" customHeight="1" x14ac:dyDescent="0.2">
      <c r="A36" s="468" t="s">
        <v>535</v>
      </c>
      <c r="B36" s="470"/>
      <c r="C36" s="471">
        <f>SUM(C8:C35)</f>
        <v>16350640.299999999</v>
      </c>
      <c r="D36" s="471">
        <f>SUM(D8:D35)</f>
        <v>17985595.100000001</v>
      </c>
      <c r="E36" s="471">
        <f>SUM(E8:E35)</f>
        <v>17415174.32</v>
      </c>
      <c r="F36" s="472">
        <f>E36/D36</f>
        <v>0.96828457569357818</v>
      </c>
    </row>
    <row r="45" spans="1:6" x14ac:dyDescent="0.2">
      <c r="B45" s="474"/>
    </row>
  </sheetData>
  <sheetProtection selectLockedCells="1" selectUnlockedCells="1"/>
  <autoFilter ref="A6:F36" xr:uid="{00000000-0009-0000-0000-000002000000}"/>
  <mergeCells count="5">
    <mergeCell ref="A36:B36"/>
    <mergeCell ref="A34:F34"/>
    <mergeCell ref="A3:F3"/>
    <mergeCell ref="A7:F7"/>
    <mergeCell ref="A21:F21"/>
  </mergeCells>
  <pageMargins left="0.70833333333333337" right="0.70833333333333337" top="0.74791666666666667" bottom="0.74791666666666667" header="0.51180555555555551" footer="0.51180555555555551"/>
  <pageSetup paperSize="9" scale="89" firstPageNumber="0" fitToHeight="10" orientation="landscape"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35"/>
  <sheetViews>
    <sheetView zoomScale="90" zoomScaleNormal="90" workbookViewId="0">
      <pane ySplit="5" topLeftCell="A21" activePane="bottomLeft" state="frozen"/>
      <selection pane="bottomLeft" activeCell="G22" sqref="G22"/>
    </sheetView>
  </sheetViews>
  <sheetFormatPr defaultColWidth="8.5703125" defaultRowHeight="12.75" x14ac:dyDescent="0.2"/>
  <cols>
    <col min="1" max="1" width="8.5703125" customWidth="1"/>
    <col min="2" max="2" width="58.7109375" customWidth="1"/>
    <col min="3" max="3" width="15.7109375" customWidth="1"/>
    <col min="4" max="4" width="14.5703125" customWidth="1"/>
    <col min="5" max="5" width="18.7109375" customWidth="1"/>
    <col min="6" max="6" width="21.85546875" style="2" customWidth="1"/>
  </cols>
  <sheetData>
    <row r="1" spans="1:6" ht="15" x14ac:dyDescent="0.2">
      <c r="F1" s="1" t="s">
        <v>536</v>
      </c>
    </row>
    <row r="2" spans="1:6" ht="15" x14ac:dyDescent="0.2">
      <c r="F2" s="1"/>
    </row>
    <row r="3" spans="1:6" ht="14.25" customHeight="1" x14ac:dyDescent="0.2">
      <c r="A3" s="164" t="s">
        <v>537</v>
      </c>
      <c r="B3" s="164"/>
      <c r="C3" s="164"/>
      <c r="D3" s="164"/>
      <c r="E3" s="164"/>
      <c r="F3" s="164"/>
    </row>
    <row r="4" spans="1:6" x14ac:dyDescent="0.2">
      <c r="E4" s="21"/>
    </row>
    <row r="5" spans="1:6" ht="114" x14ac:dyDescent="0.2">
      <c r="A5" s="22" t="s">
        <v>460</v>
      </c>
      <c r="B5" s="22" t="s">
        <v>461</v>
      </c>
      <c r="C5" s="22" t="s">
        <v>464</v>
      </c>
      <c r="D5" s="22" t="s">
        <v>525</v>
      </c>
      <c r="E5" s="22" t="s">
        <v>538</v>
      </c>
      <c r="F5" s="23" t="s">
        <v>539</v>
      </c>
    </row>
    <row r="6" spans="1:6" ht="15" customHeight="1" x14ac:dyDescent="0.2">
      <c r="A6" s="165" t="s">
        <v>540</v>
      </c>
      <c r="B6" s="165"/>
      <c r="C6" s="165"/>
      <c r="D6" s="165"/>
      <c r="E6" s="165"/>
      <c r="F6" s="165"/>
    </row>
    <row r="7" spans="1:6" ht="30" x14ac:dyDescent="0.2">
      <c r="A7" s="24">
        <v>1</v>
      </c>
      <c r="B7" s="25" t="s">
        <v>647</v>
      </c>
      <c r="C7" s="26">
        <v>1</v>
      </c>
      <c r="D7" s="26">
        <v>1</v>
      </c>
      <c r="E7" s="26">
        <v>1</v>
      </c>
      <c r="F7" s="20">
        <f>C7*0.5+D7*0.2+E7*0.3</f>
        <v>1</v>
      </c>
    </row>
    <row r="8" spans="1:6" ht="30" x14ac:dyDescent="0.2">
      <c r="A8" s="24">
        <v>2</v>
      </c>
      <c r="B8" s="25" t="s">
        <v>476</v>
      </c>
      <c r="C8" s="26">
        <v>1</v>
      </c>
      <c r="D8" s="26">
        <v>1</v>
      </c>
      <c r="E8" s="26">
        <f>18/18</f>
        <v>1</v>
      </c>
      <c r="F8" s="20">
        <f t="shared" ref="F8:F25" si="0">C8*0.5+D8*0.2+E8*0.3</f>
        <v>1</v>
      </c>
    </row>
    <row r="9" spans="1:6" ht="30" x14ac:dyDescent="0.2">
      <c r="A9" s="24">
        <v>3</v>
      </c>
      <c r="B9" s="25" t="s">
        <v>482</v>
      </c>
      <c r="C9" s="26">
        <v>1</v>
      </c>
      <c r="D9" s="26">
        <v>1</v>
      </c>
      <c r="E9" s="26">
        <v>1</v>
      </c>
      <c r="F9" s="20">
        <f>C9*0.5+D9*0.2+E9*0.3</f>
        <v>1</v>
      </c>
    </row>
    <row r="10" spans="1:6" ht="15" x14ac:dyDescent="0.2">
      <c r="A10" s="24">
        <v>4</v>
      </c>
      <c r="B10" s="25" t="s">
        <v>177</v>
      </c>
      <c r="C10" s="26">
        <f>'Пр 2 ОЦЕНКА СТНЕПЕНИ'!E10</f>
        <v>1</v>
      </c>
      <c r="D10" s="26">
        <f>'Пр. 3 УРОВЕНЬ ИСП РАСХОДЫ '!F23</f>
        <v>0.98599999999999999</v>
      </c>
      <c r="E10" s="26">
        <f>5/5</f>
        <v>1</v>
      </c>
      <c r="F10" s="20">
        <f>C10*0.5+D10*0.2+E10*0.3</f>
        <v>0.99720000000000009</v>
      </c>
    </row>
    <row r="11" spans="1:6" ht="45" x14ac:dyDescent="0.2">
      <c r="A11" s="24">
        <v>5</v>
      </c>
      <c r="B11" s="25" t="s">
        <v>487</v>
      </c>
      <c r="C11" s="26">
        <f>'Пр 2 ОЦЕНКА СТНЕПЕНИ'!E50</f>
        <v>0.995</v>
      </c>
      <c r="D11" s="26">
        <v>1</v>
      </c>
      <c r="E11" s="26">
        <v>1</v>
      </c>
      <c r="F11" s="20">
        <f t="shared" si="0"/>
        <v>0.99750000000000005</v>
      </c>
    </row>
    <row r="12" spans="1:6" ht="60" x14ac:dyDescent="0.2">
      <c r="A12" s="24">
        <v>6</v>
      </c>
      <c r="B12" s="25" t="s">
        <v>475</v>
      </c>
      <c r="C12" s="26">
        <f>'Пр 2 ОЦЕНКА СТНЕПЕНИ'!E7</f>
        <v>1</v>
      </c>
      <c r="D12" s="26">
        <f>'Пр. 3 УРОВЕНЬ ИСП РАСХОДЫ '!F29</f>
        <v>0.96432494115968903</v>
      </c>
      <c r="E12" s="26">
        <f>4/4</f>
        <v>1</v>
      </c>
      <c r="F12" s="20">
        <f>C12*0.5+D12*0.2+E12*0.3</f>
        <v>0.99286498823193781</v>
      </c>
    </row>
    <row r="13" spans="1:6" ht="45" x14ac:dyDescent="0.2">
      <c r="A13" s="24">
        <v>7</v>
      </c>
      <c r="B13" s="25" t="s">
        <v>541</v>
      </c>
      <c r="C13" s="26">
        <f>'Пр 2 ОЦЕНКА СТНЕПЕНИ'!E74</f>
        <v>0.9880000000000001</v>
      </c>
      <c r="D13" s="26">
        <v>1</v>
      </c>
      <c r="E13" s="26">
        <f t="shared" ref="E13" si="1">13/13</f>
        <v>1</v>
      </c>
      <c r="F13" s="20">
        <f>C13*0.5+D13*0.2+E13*0.3</f>
        <v>0.99399999999999999</v>
      </c>
    </row>
    <row r="14" spans="1:6" ht="30" x14ac:dyDescent="0.2">
      <c r="A14" s="24">
        <v>8</v>
      </c>
      <c r="B14" s="25" t="s">
        <v>502</v>
      </c>
      <c r="C14" s="26">
        <v>1</v>
      </c>
      <c r="D14" s="26">
        <v>0.95</v>
      </c>
      <c r="E14" s="26">
        <f>4/4</f>
        <v>1</v>
      </c>
      <c r="F14" s="20">
        <f t="shared" ref="F14:F16" si="2">C14*0.5+D14*0.2+E14*0.3</f>
        <v>0.99</v>
      </c>
    </row>
    <row r="15" spans="1:6" ht="45" x14ac:dyDescent="0.2">
      <c r="A15" s="24">
        <v>9</v>
      </c>
      <c r="B15" s="25" t="s">
        <v>511</v>
      </c>
      <c r="C15" s="26">
        <f>'Пр 2 ОЦЕНКА СТНЕПЕНИ'!E87</f>
        <v>0.95928571428571441</v>
      </c>
      <c r="D15" s="26">
        <f>'Пр. 3 УРОВЕНЬ ИСП РАСХОДЫ '!F10</f>
        <v>1</v>
      </c>
      <c r="E15" s="26">
        <f>10/10</f>
        <v>1</v>
      </c>
      <c r="F15" s="20">
        <f>C15*0.5+D15*0.2+E15*0.3</f>
        <v>0.97964285714285726</v>
      </c>
    </row>
    <row r="16" spans="1:6" ht="30" x14ac:dyDescent="0.2">
      <c r="A16" s="24">
        <v>10</v>
      </c>
      <c r="B16" s="25" t="s">
        <v>490</v>
      </c>
      <c r="C16" s="26">
        <v>1</v>
      </c>
      <c r="D16" s="26">
        <v>0.98</v>
      </c>
      <c r="E16" s="26">
        <v>0.9</v>
      </c>
      <c r="F16" s="20">
        <f t="shared" si="2"/>
        <v>0.96599999999999997</v>
      </c>
    </row>
    <row r="17" spans="1:6" ht="15" x14ac:dyDescent="0.2">
      <c r="A17" s="24">
        <v>11</v>
      </c>
      <c r="B17" s="25" t="s">
        <v>496</v>
      </c>
      <c r="C17" s="26">
        <f>'Пр 2 ОЦЕНКА СТНЕПЕНИ'!E13</f>
        <v>1</v>
      </c>
      <c r="D17" s="26">
        <v>1</v>
      </c>
      <c r="E17" s="26">
        <v>0.94</v>
      </c>
      <c r="F17" s="20">
        <f t="shared" ref="F17:F24" si="3">C17*0.5+D17*0.2+E17*0.3</f>
        <v>0.98199999999999998</v>
      </c>
    </row>
    <row r="18" spans="1:6" ht="30" x14ac:dyDescent="0.2">
      <c r="A18" s="24">
        <v>12</v>
      </c>
      <c r="B18" s="25" t="s">
        <v>467</v>
      </c>
      <c r="C18" s="26">
        <v>1</v>
      </c>
      <c r="D18" s="26">
        <v>0.87</v>
      </c>
      <c r="E18" s="26">
        <v>1</v>
      </c>
      <c r="F18" s="20">
        <f t="shared" si="3"/>
        <v>0.97399999999999998</v>
      </c>
    </row>
    <row r="19" spans="1:6" ht="30" x14ac:dyDescent="0.2">
      <c r="A19" s="24">
        <v>13</v>
      </c>
      <c r="B19" s="25" t="s">
        <v>507</v>
      </c>
      <c r="C19" s="26">
        <f>'Пр 2 ОЦЕНКА СТНЕПЕНИ'!E47</f>
        <v>1</v>
      </c>
      <c r="D19" s="26">
        <f>'Пр. 3 УРОВЕНЬ ИСП РАСХОДЫ '!F13</f>
        <v>0.99815643526486897</v>
      </c>
      <c r="E19" s="26">
        <f>8/9</f>
        <v>0.88888888888888884</v>
      </c>
      <c r="F19" s="20">
        <f t="shared" si="3"/>
        <v>0.96629795371964056</v>
      </c>
    </row>
    <row r="20" spans="1:6" ht="30" x14ac:dyDescent="0.2">
      <c r="A20" s="24">
        <v>14</v>
      </c>
      <c r="B20" s="25" t="s">
        <v>542</v>
      </c>
      <c r="C20" s="26">
        <v>0.93</v>
      </c>
      <c r="D20" s="26">
        <v>0.97</v>
      </c>
      <c r="E20" s="26">
        <v>1</v>
      </c>
      <c r="F20" s="20">
        <f t="shared" si="3"/>
        <v>0.95900000000000007</v>
      </c>
    </row>
    <row r="21" spans="1:6" ht="30" x14ac:dyDescent="0.2">
      <c r="A21" s="24">
        <v>15</v>
      </c>
      <c r="B21" s="25" t="s">
        <v>505</v>
      </c>
      <c r="C21" s="26">
        <f>'Пр 2 ОЦЕНКА СТНЕПЕНИ'!E117</f>
        <v>0.8849999999999999</v>
      </c>
      <c r="D21" s="26">
        <f>'Пр. 3 УРОВЕНЬ ИСП РАСХОДЫ '!F24</f>
        <v>0.99241743951994355</v>
      </c>
      <c r="E21" s="26">
        <f>3/3</f>
        <v>1</v>
      </c>
      <c r="F21" s="20">
        <f t="shared" si="3"/>
        <v>0.94098348790398867</v>
      </c>
    </row>
    <row r="22" spans="1:6" ht="30" x14ac:dyDescent="0.2">
      <c r="A22" s="24">
        <v>16</v>
      </c>
      <c r="B22" s="25" t="s">
        <v>518</v>
      </c>
      <c r="C22" s="26">
        <v>1</v>
      </c>
      <c r="D22" s="26">
        <v>1</v>
      </c>
      <c r="E22" s="26">
        <v>0.75</v>
      </c>
      <c r="F22" s="20">
        <f t="shared" si="3"/>
        <v>0.92499999999999993</v>
      </c>
    </row>
    <row r="23" spans="1:6" ht="45" x14ac:dyDescent="0.2">
      <c r="A23" s="24">
        <v>17</v>
      </c>
      <c r="B23" s="25" t="s">
        <v>508</v>
      </c>
      <c r="C23" s="26">
        <v>0.89</v>
      </c>
      <c r="D23" s="26">
        <v>1</v>
      </c>
      <c r="E23" s="26">
        <v>0.91</v>
      </c>
      <c r="F23" s="20">
        <f t="shared" si="3"/>
        <v>0.91800000000000004</v>
      </c>
    </row>
    <row r="24" spans="1:6" ht="30" x14ac:dyDescent="0.2">
      <c r="A24" s="24">
        <v>18</v>
      </c>
      <c r="B24" s="25" t="s">
        <v>359</v>
      </c>
      <c r="C24" s="26">
        <v>0.89</v>
      </c>
      <c r="D24" s="26">
        <f>'Пр. 3 УРОВЕНЬ ИСП РАСХОДЫ '!F33</f>
        <v>0.89843153450282021</v>
      </c>
      <c r="E24" s="26">
        <f>20/20</f>
        <v>1</v>
      </c>
      <c r="F24" s="20">
        <f t="shared" si="3"/>
        <v>0.92468630690056397</v>
      </c>
    </row>
    <row r="25" spans="1:6" ht="30" x14ac:dyDescent="0.2">
      <c r="A25" s="24">
        <v>19</v>
      </c>
      <c r="B25" s="25" t="s">
        <v>504</v>
      </c>
      <c r="C25" s="26">
        <v>0.88</v>
      </c>
      <c r="D25" s="26">
        <v>0.99</v>
      </c>
      <c r="E25" s="26">
        <f>16/17</f>
        <v>0.94117647058823528</v>
      </c>
      <c r="F25" s="20">
        <f t="shared" si="0"/>
        <v>0.9203529411764706</v>
      </c>
    </row>
    <row r="26" spans="1:6" ht="15" x14ac:dyDescent="0.2">
      <c r="A26" s="24">
        <v>20</v>
      </c>
      <c r="B26" s="25" t="s">
        <v>483</v>
      </c>
      <c r="C26" s="26">
        <v>0.97</v>
      </c>
      <c r="D26" s="26">
        <f>'Пр. 3 УРОВЕНЬ ИСП РАСХОДЫ '!F26</f>
        <v>0.97524752475247523</v>
      </c>
      <c r="E26" s="26">
        <v>0.78</v>
      </c>
      <c r="F26" s="20">
        <f>C26*0.5+D26*0.2+E26*0.3</f>
        <v>0.91404950495049508</v>
      </c>
    </row>
    <row r="27" spans="1:6" ht="15.75" customHeight="1" x14ac:dyDescent="0.2">
      <c r="A27" s="166" t="s">
        <v>543</v>
      </c>
      <c r="B27" s="166"/>
      <c r="C27" s="166"/>
      <c r="D27" s="166"/>
      <c r="E27" s="166"/>
      <c r="F27" s="166"/>
    </row>
    <row r="28" spans="1:6" ht="30" x14ac:dyDescent="0.2">
      <c r="A28" s="24">
        <v>21</v>
      </c>
      <c r="B28" s="25" t="s">
        <v>206</v>
      </c>
      <c r="C28" s="26">
        <v>0.89</v>
      </c>
      <c r="D28" s="26">
        <v>0.9</v>
      </c>
      <c r="E28" s="28">
        <v>0.86</v>
      </c>
      <c r="F28" s="20">
        <f>C28*0.5+D28*0.2+E28*0.3</f>
        <v>0.88300000000000001</v>
      </c>
    </row>
    <row r="29" spans="1:6" ht="47.65" customHeight="1" x14ac:dyDescent="0.2">
      <c r="A29" s="24">
        <v>22</v>
      </c>
      <c r="B29" s="25" t="s">
        <v>544</v>
      </c>
      <c r="C29" s="26">
        <v>0.86</v>
      </c>
      <c r="D29" s="26">
        <v>0.93</v>
      </c>
      <c r="E29" s="26">
        <v>0.82</v>
      </c>
      <c r="F29" s="20">
        <f t="shared" ref="F29" si="4">C29*0.5+D29*0.2+E29*0.3</f>
        <v>0.86199999999999999</v>
      </c>
    </row>
    <row r="30" spans="1:6" ht="30" x14ac:dyDescent="0.2">
      <c r="A30" s="24">
        <v>23</v>
      </c>
      <c r="B30" s="25" t="s">
        <v>310</v>
      </c>
      <c r="C30" s="26">
        <v>0.97</v>
      </c>
      <c r="D30" s="26">
        <v>1</v>
      </c>
      <c r="E30" s="26">
        <f>1/2</f>
        <v>0.5</v>
      </c>
      <c r="F30" s="20">
        <f>C30*0.5+D30*0.2+E30*0.3</f>
        <v>0.83500000000000008</v>
      </c>
    </row>
    <row r="31" spans="1:6" ht="45" x14ac:dyDescent="0.2">
      <c r="A31" s="24">
        <v>24</v>
      </c>
      <c r="B31" s="25" t="s">
        <v>530</v>
      </c>
      <c r="C31" s="26">
        <f>'Пр 2 ОЦЕНКА СТНЕПЕНИ'!E160</f>
        <v>0.61</v>
      </c>
      <c r="D31" s="26">
        <f>'Пр. 3 УРОВЕНЬ ИСП РАСХОДЫ '!F12</f>
        <v>1</v>
      </c>
      <c r="E31" s="26">
        <v>1</v>
      </c>
      <c r="F31" s="20">
        <f>C31*0.5+D31*0.2+E31*0.3</f>
        <v>0.80499999999999994</v>
      </c>
    </row>
    <row r="32" spans="1:6" ht="15" x14ac:dyDescent="0.2">
      <c r="A32" s="24">
        <v>25</v>
      </c>
      <c r="B32" s="25" t="s">
        <v>267</v>
      </c>
      <c r="C32" s="26">
        <f>'Пр 2 ОЦЕНКА СТНЕПЕНИ'!E145</f>
        <v>0.71147058823529419</v>
      </c>
      <c r="D32" s="26">
        <v>0.99</v>
      </c>
      <c r="E32" s="26">
        <v>0.56000000000000005</v>
      </c>
      <c r="F32" s="20">
        <f>C32*0.5+D32*0.2+E32*0.3</f>
        <v>0.72173529411764714</v>
      </c>
    </row>
    <row r="33" spans="1:6" ht="30" x14ac:dyDescent="0.2">
      <c r="A33" s="24">
        <v>26</v>
      </c>
      <c r="B33" s="25" t="s">
        <v>473</v>
      </c>
      <c r="C33" s="26">
        <v>0.99</v>
      </c>
      <c r="D33" s="26">
        <v>1</v>
      </c>
      <c r="E33" s="26">
        <v>0</v>
      </c>
      <c r="F33" s="20">
        <f>C33*0.5+D33*0.2+E33*0.3</f>
        <v>0.69500000000000006</v>
      </c>
    </row>
    <row r="34" spans="1:6" ht="15.75" customHeight="1" x14ac:dyDescent="0.2">
      <c r="A34" s="167" t="s">
        <v>545</v>
      </c>
      <c r="B34" s="167"/>
      <c r="C34" s="167"/>
      <c r="D34" s="167"/>
      <c r="E34" s="167"/>
      <c r="F34" s="167"/>
    </row>
    <row r="35" spans="1:6" x14ac:dyDescent="0.2">
      <c r="A35" s="29"/>
      <c r="B35" s="29"/>
      <c r="C35" s="29"/>
      <c r="D35" s="29"/>
      <c r="E35" s="29"/>
      <c r="F35" s="3"/>
    </row>
  </sheetData>
  <sheetProtection selectLockedCells="1" selectUnlockedCells="1"/>
  <autoFilter ref="A5:F30" xr:uid="{00000000-0009-0000-0000-000003000000}"/>
  <mergeCells count="4">
    <mergeCell ref="A3:F3"/>
    <mergeCell ref="A6:F6"/>
    <mergeCell ref="A27:F27"/>
    <mergeCell ref="A34:F34"/>
  </mergeCells>
  <pageMargins left="0.70833333333333337" right="0.70833333333333337" top="0.74791666666666667" bottom="0.39374999999999999" header="0.51180555555555551" footer="0.51180555555555551"/>
  <pageSetup paperSize="9" scale="85" firstPageNumber="0" orientation="landscape"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N36"/>
  <sheetViews>
    <sheetView topLeftCell="A5" zoomScale="90" zoomScaleNormal="90" workbookViewId="0">
      <pane ySplit="5" topLeftCell="A19" activePane="bottomLeft" state="frozen"/>
      <selection activeCell="A5" sqref="A5"/>
      <selection pane="bottomLeft" activeCell="N8" sqref="N8"/>
    </sheetView>
  </sheetViews>
  <sheetFormatPr defaultColWidth="8.42578125" defaultRowHeight="12.75" x14ac:dyDescent="0.2"/>
  <cols>
    <col min="1" max="1" width="8.42578125" customWidth="1"/>
    <col min="2" max="2" width="55.42578125" customWidth="1"/>
    <col min="3" max="3" width="11.5703125" style="30" customWidth="1"/>
    <col min="4" max="4" width="13.42578125" style="30" customWidth="1"/>
    <col min="5" max="6" width="13.42578125" hidden="1" customWidth="1"/>
    <col min="7" max="7" width="12.85546875" hidden="1" customWidth="1"/>
    <col min="8" max="8" width="11.7109375" hidden="1" customWidth="1"/>
    <col min="9" max="9" width="13.42578125" hidden="1" customWidth="1"/>
    <col min="10" max="12" width="12.5703125" customWidth="1"/>
    <col min="13" max="13" width="12.42578125" style="31" customWidth="1"/>
    <col min="14" max="14" width="13.5703125" style="30" customWidth="1"/>
  </cols>
  <sheetData>
    <row r="1" spans="1:14" ht="15" x14ac:dyDescent="0.2">
      <c r="J1" s="1" t="s">
        <v>546</v>
      </c>
      <c r="K1" s="1"/>
      <c r="L1" s="1"/>
    </row>
    <row r="2" spans="1:14" ht="15" x14ac:dyDescent="0.2">
      <c r="J2" s="1"/>
      <c r="K2" s="1"/>
      <c r="L2" s="1"/>
    </row>
    <row r="3" spans="1:14" ht="14.25" customHeight="1" x14ac:dyDescent="0.2">
      <c r="A3" s="164" t="s">
        <v>547</v>
      </c>
      <c r="B3" s="164"/>
      <c r="C3" s="164"/>
      <c r="D3" s="164"/>
      <c r="E3" s="164"/>
      <c r="F3" s="164"/>
      <c r="G3" s="164"/>
      <c r="H3" s="164"/>
      <c r="I3" s="164"/>
      <c r="J3" s="164"/>
      <c r="K3" s="4"/>
      <c r="L3" s="4"/>
    </row>
    <row r="6" spans="1:14" ht="15.75" x14ac:dyDescent="0.25">
      <c r="B6" s="32" t="s">
        <v>548</v>
      </c>
    </row>
    <row r="7" spans="1:14" ht="13.5" thickBot="1" x14ac:dyDescent="0.25">
      <c r="E7" s="30"/>
      <c r="F7" s="30"/>
      <c r="G7" s="30"/>
      <c r="H7" s="30"/>
      <c r="I7" s="30"/>
      <c r="J7" s="30"/>
    </row>
    <row r="8" spans="1:14" ht="114.75" customHeight="1" thickBot="1" x14ac:dyDescent="0.25">
      <c r="A8" s="168" t="s">
        <v>460</v>
      </c>
      <c r="B8" s="168" t="s">
        <v>461</v>
      </c>
      <c r="C8" s="33" t="s">
        <v>549</v>
      </c>
      <c r="D8" s="33" t="s">
        <v>550</v>
      </c>
      <c r="E8" s="33" t="s">
        <v>551</v>
      </c>
      <c r="F8" s="33" t="s">
        <v>551</v>
      </c>
      <c r="G8" s="33" t="s">
        <v>551</v>
      </c>
      <c r="H8" s="33" t="s">
        <v>551</v>
      </c>
      <c r="I8" s="34" t="s">
        <v>551</v>
      </c>
      <c r="J8" s="35" t="s">
        <v>537</v>
      </c>
      <c r="K8" s="35" t="s">
        <v>537</v>
      </c>
      <c r="L8" s="35" t="s">
        <v>537</v>
      </c>
      <c r="M8" s="34" t="s">
        <v>552</v>
      </c>
    </row>
    <row r="9" spans="1:14" ht="29.25" thickBot="1" x14ac:dyDescent="0.25">
      <c r="A9" s="168"/>
      <c r="B9" s="168"/>
      <c r="C9" s="36"/>
      <c r="D9" s="37"/>
      <c r="E9" s="36" t="s">
        <v>553</v>
      </c>
      <c r="F9" s="36" t="s">
        <v>554</v>
      </c>
      <c r="G9" s="36" t="s">
        <v>555</v>
      </c>
      <c r="H9" s="36" t="s">
        <v>556</v>
      </c>
      <c r="I9" s="38" t="s">
        <v>557</v>
      </c>
      <c r="J9" s="39" t="s">
        <v>558</v>
      </c>
      <c r="K9" s="39" t="s">
        <v>559</v>
      </c>
      <c r="L9" s="39" t="s">
        <v>631</v>
      </c>
      <c r="M9" s="40"/>
    </row>
    <row r="10" spans="1:14" ht="60" x14ac:dyDescent="0.2">
      <c r="A10" s="27">
        <v>1</v>
      </c>
      <c r="B10" s="25" t="s">
        <v>475</v>
      </c>
      <c r="C10" s="24" t="s">
        <v>560</v>
      </c>
      <c r="D10" s="41">
        <v>43830</v>
      </c>
      <c r="E10" s="24">
        <v>0.99</v>
      </c>
      <c r="F10" s="24">
        <v>0.99</v>
      </c>
      <c r="G10" s="24">
        <v>0.99</v>
      </c>
      <c r="H10" s="24">
        <v>1</v>
      </c>
      <c r="I10" s="24">
        <v>0.82</v>
      </c>
      <c r="J10" s="42">
        <v>1</v>
      </c>
      <c r="K10" s="43">
        <v>0.99712857824629975</v>
      </c>
      <c r="L10" s="43">
        <v>0.99</v>
      </c>
      <c r="M10" s="24" t="s">
        <v>561</v>
      </c>
      <c r="N10" s="30" t="s">
        <v>627</v>
      </c>
    </row>
    <row r="11" spans="1:14" ht="30" x14ac:dyDescent="0.2">
      <c r="A11" s="27">
        <f>A10+1</f>
        <v>2</v>
      </c>
      <c r="B11" s="25" t="s">
        <v>476</v>
      </c>
      <c r="C11" s="24" t="s">
        <v>564</v>
      </c>
      <c r="D11" s="41">
        <v>43817</v>
      </c>
      <c r="E11" s="24">
        <v>0.99</v>
      </c>
      <c r="F11" s="24">
        <v>0.98</v>
      </c>
      <c r="G11" s="24">
        <v>1</v>
      </c>
      <c r="H11" s="24">
        <v>1</v>
      </c>
      <c r="I11" s="24">
        <v>1</v>
      </c>
      <c r="J11" s="42">
        <v>1</v>
      </c>
      <c r="K11" s="26">
        <v>0.9930000000000001</v>
      </c>
      <c r="L11" s="26">
        <v>1</v>
      </c>
      <c r="M11" s="24" t="s">
        <v>561</v>
      </c>
      <c r="N11" s="30" t="s">
        <v>628</v>
      </c>
    </row>
    <row r="12" spans="1:14" s="48" customFormat="1" ht="30" x14ac:dyDescent="0.2">
      <c r="A12" s="27">
        <f t="shared" ref="A12:A34" si="0">A11+1</f>
        <v>3</v>
      </c>
      <c r="B12" s="25" t="s">
        <v>206</v>
      </c>
      <c r="C12" s="24" t="s">
        <v>565</v>
      </c>
      <c r="D12" s="41">
        <v>43830</v>
      </c>
      <c r="E12" s="24">
        <v>0.98</v>
      </c>
      <c r="F12" s="24">
        <v>0.96</v>
      </c>
      <c r="G12" s="24">
        <v>0.93</v>
      </c>
      <c r="H12" s="24">
        <v>0.96</v>
      </c>
      <c r="I12" s="24">
        <v>0.93</v>
      </c>
      <c r="J12" s="42">
        <v>1</v>
      </c>
      <c r="K12" s="26">
        <v>0.99443342278759972</v>
      </c>
      <c r="L12" s="26">
        <v>0.88</v>
      </c>
      <c r="M12" s="24" t="s">
        <v>566</v>
      </c>
      <c r="N12" s="47" t="s">
        <v>626</v>
      </c>
    </row>
    <row r="13" spans="1:14" s="48" customFormat="1" ht="30" x14ac:dyDescent="0.2">
      <c r="A13" s="27">
        <f t="shared" si="0"/>
        <v>4</v>
      </c>
      <c r="B13" s="25" t="s">
        <v>482</v>
      </c>
      <c r="C13" s="24" t="s">
        <v>567</v>
      </c>
      <c r="D13" s="41">
        <v>43830</v>
      </c>
      <c r="E13" s="24">
        <v>0.94</v>
      </c>
      <c r="F13" s="24">
        <v>0.95</v>
      </c>
      <c r="G13" s="24">
        <v>0.88</v>
      </c>
      <c r="H13" s="24">
        <v>0.98</v>
      </c>
      <c r="I13" s="24">
        <v>0.94</v>
      </c>
      <c r="J13" s="42">
        <v>0.99</v>
      </c>
      <c r="K13" s="26">
        <v>0.99045517681742656</v>
      </c>
      <c r="L13" s="26">
        <v>1</v>
      </c>
      <c r="M13" s="24" t="s">
        <v>563</v>
      </c>
      <c r="N13" s="47" t="s">
        <v>628</v>
      </c>
    </row>
    <row r="14" spans="1:14" ht="45" x14ac:dyDescent="0.2">
      <c r="A14" s="27">
        <f t="shared" si="0"/>
        <v>5</v>
      </c>
      <c r="B14" s="25" t="s">
        <v>487</v>
      </c>
      <c r="C14" s="24" t="s">
        <v>568</v>
      </c>
      <c r="D14" s="41">
        <v>43830</v>
      </c>
      <c r="E14" s="24">
        <v>0.98</v>
      </c>
      <c r="F14" s="24">
        <v>0.98</v>
      </c>
      <c r="G14" s="24">
        <v>0.91</v>
      </c>
      <c r="H14" s="24">
        <v>1</v>
      </c>
      <c r="I14" s="24">
        <v>0.99</v>
      </c>
      <c r="J14" s="42">
        <v>0.99</v>
      </c>
      <c r="K14" s="26">
        <v>0.96066666666666656</v>
      </c>
      <c r="L14" s="26">
        <v>1</v>
      </c>
      <c r="M14" s="24" t="s">
        <v>563</v>
      </c>
      <c r="N14" s="30" t="s">
        <v>628</v>
      </c>
    </row>
    <row r="15" spans="1:14" ht="15" x14ac:dyDescent="0.2">
      <c r="A15" s="27">
        <f t="shared" si="0"/>
        <v>6</v>
      </c>
      <c r="B15" s="25" t="s">
        <v>177</v>
      </c>
      <c r="C15" s="24" t="s">
        <v>569</v>
      </c>
      <c r="D15" s="41">
        <v>43825</v>
      </c>
      <c r="E15" s="44">
        <v>0.75</v>
      </c>
      <c r="F15" s="44">
        <v>0.97</v>
      </c>
      <c r="G15" s="44">
        <v>0.89</v>
      </c>
      <c r="H15" s="44">
        <v>0.85</v>
      </c>
      <c r="I15" s="44">
        <v>0.95</v>
      </c>
      <c r="J15" s="42">
        <v>0.98</v>
      </c>
      <c r="K15" s="26">
        <v>0.96863680333333324</v>
      </c>
      <c r="L15" s="26">
        <v>1</v>
      </c>
      <c r="M15" s="44" t="s">
        <v>570</v>
      </c>
      <c r="N15" s="30" t="s">
        <v>628</v>
      </c>
    </row>
    <row r="16" spans="1:14" ht="45" x14ac:dyDescent="0.2">
      <c r="A16" s="27">
        <f t="shared" si="0"/>
        <v>7</v>
      </c>
      <c r="B16" s="25" t="s">
        <v>541</v>
      </c>
      <c r="C16" s="24" t="s">
        <v>571</v>
      </c>
      <c r="D16" s="41">
        <v>43830</v>
      </c>
      <c r="E16" s="44">
        <v>1</v>
      </c>
      <c r="F16" s="44">
        <v>1</v>
      </c>
      <c r="G16" s="44">
        <v>1</v>
      </c>
      <c r="H16" s="44">
        <v>1</v>
      </c>
      <c r="I16" s="44">
        <v>1</v>
      </c>
      <c r="J16" s="42">
        <v>0.98</v>
      </c>
      <c r="K16" s="26">
        <v>0.96727638799999993</v>
      </c>
      <c r="L16" s="26">
        <f>'Пр. 5 Комплексная  оценка эффек'!F13</f>
        <v>0.99399999999999999</v>
      </c>
      <c r="M16" s="24" t="s">
        <v>563</v>
      </c>
      <c r="N16" s="30" t="s">
        <v>628</v>
      </c>
    </row>
    <row r="17" spans="1:14" ht="15" x14ac:dyDescent="0.2">
      <c r="A17" s="27">
        <f t="shared" si="0"/>
        <v>8</v>
      </c>
      <c r="B17" s="25" t="s">
        <v>496</v>
      </c>
      <c r="C17" s="24" t="s">
        <v>572</v>
      </c>
      <c r="D17" s="41">
        <v>43826</v>
      </c>
      <c r="E17" s="24">
        <v>0.85</v>
      </c>
      <c r="F17" s="24">
        <v>1</v>
      </c>
      <c r="G17" s="24">
        <v>0.95</v>
      </c>
      <c r="H17" s="24">
        <v>0.95</v>
      </c>
      <c r="I17" s="24">
        <v>0.93</v>
      </c>
      <c r="J17" s="42">
        <v>0.97</v>
      </c>
      <c r="K17" s="43">
        <v>0.998</v>
      </c>
      <c r="L17" s="26">
        <v>0.98</v>
      </c>
      <c r="M17" s="24" t="s">
        <v>570</v>
      </c>
      <c r="N17" s="30" t="s">
        <v>626</v>
      </c>
    </row>
    <row r="18" spans="1:14" ht="30" x14ac:dyDescent="0.2">
      <c r="A18" s="27">
        <f t="shared" si="0"/>
        <v>9</v>
      </c>
      <c r="B18" s="25" t="s">
        <v>467</v>
      </c>
      <c r="C18" s="24" t="s">
        <v>573</v>
      </c>
      <c r="D18" s="41">
        <v>43830</v>
      </c>
      <c r="E18" s="44">
        <v>1</v>
      </c>
      <c r="F18" s="44">
        <v>1</v>
      </c>
      <c r="G18" s="44">
        <v>1</v>
      </c>
      <c r="H18" s="44">
        <v>0.97</v>
      </c>
      <c r="I18" s="44">
        <v>1</v>
      </c>
      <c r="J18" s="42">
        <v>0.97</v>
      </c>
      <c r="K18" s="26">
        <v>0.97648026902133966</v>
      </c>
      <c r="L18" s="26">
        <v>0.97</v>
      </c>
      <c r="M18" s="44" t="s">
        <v>574</v>
      </c>
      <c r="N18" s="47" t="s">
        <v>626</v>
      </c>
    </row>
    <row r="19" spans="1:14" ht="45" x14ac:dyDescent="0.2">
      <c r="A19" s="27">
        <f t="shared" si="0"/>
        <v>10</v>
      </c>
      <c r="B19" s="25" t="s">
        <v>542</v>
      </c>
      <c r="C19" s="24" t="s">
        <v>575</v>
      </c>
      <c r="D19" s="41">
        <v>43830</v>
      </c>
      <c r="E19" s="44">
        <v>0.88</v>
      </c>
      <c r="F19" s="44">
        <v>0.93</v>
      </c>
      <c r="G19" s="44">
        <v>0.92</v>
      </c>
      <c r="H19" s="44">
        <v>0.88</v>
      </c>
      <c r="I19" s="44">
        <v>0.81</v>
      </c>
      <c r="J19" s="45">
        <v>0.93</v>
      </c>
      <c r="K19" s="26">
        <v>0.89741176470588202</v>
      </c>
      <c r="L19" s="26">
        <v>0.96</v>
      </c>
      <c r="M19" s="24" t="s">
        <v>576</v>
      </c>
      <c r="N19" s="47" t="s">
        <v>628</v>
      </c>
    </row>
    <row r="20" spans="1:14" ht="45" x14ac:dyDescent="0.2">
      <c r="A20" s="27">
        <f t="shared" si="0"/>
        <v>11</v>
      </c>
      <c r="B20" s="25" t="s">
        <v>490</v>
      </c>
      <c r="C20" s="24" t="s">
        <v>577</v>
      </c>
      <c r="D20" s="41">
        <v>43830</v>
      </c>
      <c r="E20" s="24">
        <v>0.87</v>
      </c>
      <c r="F20" s="24">
        <v>0.9</v>
      </c>
      <c r="G20" s="24">
        <v>0.97</v>
      </c>
      <c r="H20" s="24">
        <v>0.95</v>
      </c>
      <c r="I20" s="24">
        <v>0.87</v>
      </c>
      <c r="J20" s="45">
        <v>0.95</v>
      </c>
      <c r="K20" s="26">
        <v>0.96100000000000008</v>
      </c>
      <c r="L20" s="26">
        <v>0.97</v>
      </c>
      <c r="M20" s="24" t="s">
        <v>578</v>
      </c>
      <c r="N20" s="47" t="s">
        <v>628</v>
      </c>
    </row>
    <row r="21" spans="1:14" ht="30" x14ac:dyDescent="0.2">
      <c r="A21" s="27">
        <f t="shared" si="0"/>
        <v>12</v>
      </c>
      <c r="B21" s="25" t="s">
        <v>502</v>
      </c>
      <c r="C21" s="24" t="s">
        <v>579</v>
      </c>
      <c r="D21" s="41">
        <v>43830</v>
      </c>
      <c r="E21" s="44">
        <v>0.89</v>
      </c>
      <c r="F21" s="44">
        <v>0.84</v>
      </c>
      <c r="G21" s="44">
        <v>0.98</v>
      </c>
      <c r="H21" s="44">
        <v>0.87</v>
      </c>
      <c r="I21" s="44">
        <v>0.84</v>
      </c>
      <c r="J21" s="45">
        <v>0.95</v>
      </c>
      <c r="K21" s="26">
        <v>0.95847957256913863</v>
      </c>
      <c r="L21" s="26">
        <v>0.99</v>
      </c>
      <c r="M21" s="24" t="s">
        <v>570</v>
      </c>
      <c r="N21" s="30" t="s">
        <v>628</v>
      </c>
    </row>
    <row r="22" spans="1:14" ht="30" x14ac:dyDescent="0.2">
      <c r="A22" s="27">
        <f t="shared" si="0"/>
        <v>13</v>
      </c>
      <c r="B22" s="25" t="s">
        <v>504</v>
      </c>
      <c r="C22" s="24" t="s">
        <v>580</v>
      </c>
      <c r="D22" s="41">
        <v>43830</v>
      </c>
      <c r="E22" s="44">
        <v>0.89</v>
      </c>
      <c r="F22" s="44">
        <v>0.98</v>
      </c>
      <c r="G22" s="44">
        <v>0.95</v>
      </c>
      <c r="H22" s="44">
        <v>0.95</v>
      </c>
      <c r="I22" s="44">
        <v>0.95</v>
      </c>
      <c r="J22" s="45">
        <v>0.94</v>
      </c>
      <c r="K22" s="26">
        <v>0.89921374927160258</v>
      </c>
      <c r="L22" s="26">
        <v>0.92</v>
      </c>
      <c r="M22" s="42" t="s">
        <v>581</v>
      </c>
      <c r="N22" s="30" t="s">
        <v>628</v>
      </c>
    </row>
    <row r="23" spans="1:14" ht="15" x14ac:dyDescent="0.2">
      <c r="A23" s="27">
        <f t="shared" si="0"/>
        <v>14</v>
      </c>
      <c r="B23" s="25" t="s">
        <v>483</v>
      </c>
      <c r="C23" s="24" t="s">
        <v>582</v>
      </c>
      <c r="D23" s="41">
        <v>43850</v>
      </c>
      <c r="E23" s="24">
        <v>0.87</v>
      </c>
      <c r="F23" s="24">
        <v>0.85</v>
      </c>
      <c r="G23" s="24">
        <v>0.88</v>
      </c>
      <c r="H23" s="24">
        <v>0.92</v>
      </c>
      <c r="I23" s="24">
        <v>0.93</v>
      </c>
      <c r="J23" s="45">
        <v>0.94</v>
      </c>
      <c r="K23" s="26">
        <v>0.95247095320350128</v>
      </c>
      <c r="L23" s="26">
        <v>0.91</v>
      </c>
      <c r="M23" s="24" t="s">
        <v>583</v>
      </c>
      <c r="N23" s="30" t="s">
        <v>626</v>
      </c>
    </row>
    <row r="24" spans="1:14" ht="30" x14ac:dyDescent="0.2">
      <c r="A24" s="27">
        <f t="shared" si="0"/>
        <v>15</v>
      </c>
      <c r="B24" s="25" t="s">
        <v>359</v>
      </c>
      <c r="C24" s="24" t="s">
        <v>584</v>
      </c>
      <c r="D24" s="41">
        <v>43875</v>
      </c>
      <c r="E24" s="24">
        <v>0.93</v>
      </c>
      <c r="F24" s="24">
        <v>0.9</v>
      </c>
      <c r="G24" s="24">
        <v>0.95</v>
      </c>
      <c r="H24" s="24">
        <v>0.95</v>
      </c>
      <c r="I24" s="24">
        <v>0.9</v>
      </c>
      <c r="J24" s="45">
        <v>0.94</v>
      </c>
      <c r="K24" s="26">
        <v>0.99983154886534997</v>
      </c>
      <c r="L24" s="26">
        <v>0.92</v>
      </c>
      <c r="M24" s="24" t="s">
        <v>585</v>
      </c>
      <c r="N24" s="30" t="s">
        <v>626</v>
      </c>
    </row>
    <row r="25" spans="1:14" ht="27.75" customHeight="1" x14ac:dyDescent="0.2">
      <c r="A25" s="27">
        <f t="shared" si="0"/>
        <v>16</v>
      </c>
      <c r="B25" s="25" t="s">
        <v>505</v>
      </c>
      <c r="C25" s="24" t="s">
        <v>586</v>
      </c>
      <c r="D25" s="41">
        <v>43098</v>
      </c>
      <c r="E25" s="24" t="s">
        <v>587</v>
      </c>
      <c r="F25" s="24" t="s">
        <v>587</v>
      </c>
      <c r="G25" s="24" t="s">
        <v>587</v>
      </c>
      <c r="H25" s="24">
        <v>0.91</v>
      </c>
      <c r="I25" s="24">
        <v>0.88</v>
      </c>
      <c r="J25" s="45">
        <v>0.92</v>
      </c>
      <c r="K25" s="26">
        <v>0.92096338099450925</v>
      </c>
      <c r="L25" s="26">
        <v>0.94</v>
      </c>
      <c r="M25" s="24" t="s">
        <v>588</v>
      </c>
      <c r="N25" s="30" t="s">
        <v>628</v>
      </c>
    </row>
    <row r="26" spans="1:14" ht="45" x14ac:dyDescent="0.2">
      <c r="A26" s="27">
        <f t="shared" si="0"/>
        <v>17</v>
      </c>
      <c r="B26" s="25" t="s">
        <v>511</v>
      </c>
      <c r="C26" s="24" t="s">
        <v>589</v>
      </c>
      <c r="D26" s="41">
        <v>43830</v>
      </c>
      <c r="E26" s="24">
        <v>0.79</v>
      </c>
      <c r="F26" s="24">
        <v>0.96</v>
      </c>
      <c r="G26" s="24">
        <v>0.98</v>
      </c>
      <c r="H26" s="24">
        <v>0.92</v>
      </c>
      <c r="I26" s="24">
        <v>0.87</v>
      </c>
      <c r="J26" s="45">
        <v>0.9</v>
      </c>
      <c r="K26" s="26">
        <v>0.95857142857142863</v>
      </c>
      <c r="L26" s="26">
        <v>0.98</v>
      </c>
      <c r="M26" s="24" t="s">
        <v>570</v>
      </c>
      <c r="N26" s="30" t="s">
        <v>628</v>
      </c>
    </row>
    <row r="27" spans="1:14" ht="30" x14ac:dyDescent="0.2">
      <c r="A27" s="27">
        <f t="shared" si="0"/>
        <v>18</v>
      </c>
      <c r="B27" s="25" t="s">
        <v>507</v>
      </c>
      <c r="C27" s="24" t="s">
        <v>590</v>
      </c>
      <c r="D27" s="41">
        <v>43829</v>
      </c>
      <c r="E27" s="24">
        <v>0.87</v>
      </c>
      <c r="F27" s="24">
        <v>0.89</v>
      </c>
      <c r="G27" s="24">
        <v>0.88</v>
      </c>
      <c r="H27" s="24">
        <v>0.93</v>
      </c>
      <c r="I27" s="24">
        <v>0.96</v>
      </c>
      <c r="J27" s="45">
        <v>0.9</v>
      </c>
      <c r="K27" s="26">
        <v>0.93</v>
      </c>
      <c r="L27" s="26">
        <f>'Пр. 5 Комплексная  оценка эффек'!F19</f>
        <v>0.96629795371964056</v>
      </c>
      <c r="M27" s="24" t="s">
        <v>576</v>
      </c>
      <c r="N27" s="30" t="s">
        <v>628</v>
      </c>
    </row>
    <row r="28" spans="1:14" ht="45" x14ac:dyDescent="0.2">
      <c r="A28" s="27">
        <f t="shared" si="0"/>
        <v>19</v>
      </c>
      <c r="B28" s="25" t="s">
        <v>508</v>
      </c>
      <c r="C28" s="24" t="s">
        <v>591</v>
      </c>
      <c r="D28" s="41">
        <v>44490</v>
      </c>
      <c r="E28" s="24" t="s">
        <v>587</v>
      </c>
      <c r="F28" s="24" t="s">
        <v>587</v>
      </c>
      <c r="G28" s="24" t="s">
        <v>587</v>
      </c>
      <c r="H28" s="24" t="s">
        <v>587</v>
      </c>
      <c r="I28" s="24" t="s">
        <v>587</v>
      </c>
      <c r="J28" s="45">
        <v>0.89</v>
      </c>
      <c r="K28" s="26">
        <v>0.91650201875615767</v>
      </c>
      <c r="L28" s="26">
        <f>'Пр. 5 Комплексная  оценка эффек'!F23</f>
        <v>0.91800000000000004</v>
      </c>
      <c r="M28" s="24" t="s">
        <v>592</v>
      </c>
      <c r="N28" s="30" t="s">
        <v>627</v>
      </c>
    </row>
    <row r="29" spans="1:14" ht="15" x14ac:dyDescent="0.2">
      <c r="A29" s="27">
        <f t="shared" si="0"/>
        <v>20</v>
      </c>
      <c r="B29" s="25" t="s">
        <v>267</v>
      </c>
      <c r="C29" s="24" t="s">
        <v>598</v>
      </c>
      <c r="D29" s="41">
        <v>43830</v>
      </c>
      <c r="E29" s="44">
        <v>0.88</v>
      </c>
      <c r="F29" s="44">
        <v>0.83</v>
      </c>
      <c r="G29" s="44">
        <v>0.77</v>
      </c>
      <c r="H29" s="44">
        <v>0.68</v>
      </c>
      <c r="I29" s="44">
        <v>0.7</v>
      </c>
      <c r="J29" s="45">
        <v>0.86</v>
      </c>
      <c r="K29" s="26">
        <v>0.828791788856305</v>
      </c>
      <c r="L29" s="26">
        <v>0.72</v>
      </c>
      <c r="M29" s="44" t="s">
        <v>585</v>
      </c>
      <c r="N29" s="30" t="s">
        <v>626</v>
      </c>
    </row>
    <row r="30" spans="1:14" ht="30" x14ac:dyDescent="0.2">
      <c r="A30" s="27">
        <f t="shared" si="0"/>
        <v>21</v>
      </c>
      <c r="B30" s="25" t="s">
        <v>310</v>
      </c>
      <c r="C30" s="24" t="s">
        <v>593</v>
      </c>
      <c r="D30" s="41">
        <v>43096</v>
      </c>
      <c r="E30" s="24" t="s">
        <v>587</v>
      </c>
      <c r="F30" s="24" t="s">
        <v>587</v>
      </c>
      <c r="G30" s="24" t="s">
        <v>587</v>
      </c>
      <c r="H30" s="24">
        <v>0.99</v>
      </c>
      <c r="I30" s="24">
        <v>0.99</v>
      </c>
      <c r="J30" s="45">
        <v>0.85</v>
      </c>
      <c r="K30" s="26">
        <v>0.84929390795723358</v>
      </c>
      <c r="L30" s="26">
        <v>0.84</v>
      </c>
      <c r="M30" s="24" t="s">
        <v>585</v>
      </c>
      <c r="N30" s="30" t="s">
        <v>626</v>
      </c>
    </row>
    <row r="31" spans="1:14" ht="45" x14ac:dyDescent="0.2">
      <c r="A31" s="27">
        <f t="shared" si="0"/>
        <v>22</v>
      </c>
      <c r="B31" s="25" t="s">
        <v>544</v>
      </c>
      <c r="C31" s="24" t="s">
        <v>594</v>
      </c>
      <c r="D31" s="41">
        <v>43830</v>
      </c>
      <c r="E31" s="44">
        <v>0.91</v>
      </c>
      <c r="F31" s="44">
        <v>0.97</v>
      </c>
      <c r="G31" s="44">
        <v>0.92</v>
      </c>
      <c r="H31" s="44">
        <v>0.89</v>
      </c>
      <c r="I31" s="44">
        <v>0.92</v>
      </c>
      <c r="J31" s="45">
        <v>0.74</v>
      </c>
      <c r="K31" s="26">
        <v>0.77528571428571424</v>
      </c>
      <c r="L31" s="26">
        <f>'Пр. 5 Комплексная  оценка эффек'!F29</f>
        <v>0.86199999999999999</v>
      </c>
      <c r="M31" s="24" t="s">
        <v>566</v>
      </c>
      <c r="N31" s="47" t="s">
        <v>628</v>
      </c>
    </row>
    <row r="32" spans="1:14" ht="45" x14ac:dyDescent="0.2">
      <c r="A32" s="27">
        <f t="shared" si="0"/>
        <v>23</v>
      </c>
      <c r="B32" s="25" t="s">
        <v>530</v>
      </c>
      <c r="C32" s="24" t="s">
        <v>595</v>
      </c>
      <c r="D32" s="41">
        <v>43824</v>
      </c>
      <c r="E32" s="24" t="s">
        <v>587</v>
      </c>
      <c r="F32" s="24">
        <v>0.7</v>
      </c>
      <c r="G32" s="24">
        <v>0.72</v>
      </c>
      <c r="H32" s="24">
        <v>0.88</v>
      </c>
      <c r="I32" s="24">
        <v>0.73</v>
      </c>
      <c r="J32" s="45">
        <v>0.72</v>
      </c>
      <c r="K32" s="26">
        <v>0.85642857142857154</v>
      </c>
      <c r="L32" s="26">
        <v>0.81</v>
      </c>
      <c r="M32" s="24" t="s">
        <v>583</v>
      </c>
      <c r="N32" s="30" t="s">
        <v>626</v>
      </c>
    </row>
    <row r="33" spans="1:14" ht="30" x14ac:dyDescent="0.2">
      <c r="A33" s="27">
        <f t="shared" si="0"/>
        <v>24</v>
      </c>
      <c r="B33" s="25" t="s">
        <v>473</v>
      </c>
      <c r="C33" s="24" t="s">
        <v>596</v>
      </c>
      <c r="D33" s="41">
        <v>43830</v>
      </c>
      <c r="E33" s="44">
        <v>0.56999999999999995</v>
      </c>
      <c r="F33" s="44">
        <v>1</v>
      </c>
      <c r="G33" s="44">
        <v>1</v>
      </c>
      <c r="H33" s="44">
        <v>0.98</v>
      </c>
      <c r="I33" s="44">
        <v>0.98</v>
      </c>
      <c r="J33" s="45">
        <v>0.7</v>
      </c>
      <c r="K33" s="26">
        <v>0.85</v>
      </c>
      <c r="L33" s="26">
        <v>0.7</v>
      </c>
      <c r="M33" s="24" t="s">
        <v>581</v>
      </c>
      <c r="N33" s="30" t="s">
        <v>626</v>
      </c>
    </row>
    <row r="34" spans="1:14" ht="30" hidden="1" x14ac:dyDescent="0.2">
      <c r="A34" s="27">
        <f t="shared" si="0"/>
        <v>25</v>
      </c>
      <c r="B34" s="25" t="s">
        <v>619</v>
      </c>
      <c r="C34" s="24" t="s">
        <v>620</v>
      </c>
      <c r="D34" s="41">
        <v>43830</v>
      </c>
      <c r="E34" s="24">
        <v>1</v>
      </c>
      <c r="F34" s="24">
        <v>1</v>
      </c>
      <c r="G34" s="24">
        <v>1</v>
      </c>
      <c r="H34" s="24">
        <v>1</v>
      </c>
      <c r="I34" s="24">
        <v>1</v>
      </c>
      <c r="J34" s="45">
        <f>[1]Прил5!F33</f>
        <v>0.57333333333333325</v>
      </c>
      <c r="K34" s="46" t="s">
        <v>587</v>
      </c>
      <c r="L34" s="46" t="s">
        <v>587</v>
      </c>
      <c r="M34" s="24" t="s">
        <v>581</v>
      </c>
      <c r="N34" s="30" t="s">
        <v>587</v>
      </c>
    </row>
    <row r="35" spans="1:14" ht="30" x14ac:dyDescent="0.2">
      <c r="A35" s="27">
        <v>25</v>
      </c>
      <c r="B35" s="25" t="s">
        <v>518</v>
      </c>
      <c r="C35" s="24" t="s">
        <v>597</v>
      </c>
      <c r="D35" s="41">
        <v>43830</v>
      </c>
      <c r="E35" s="44">
        <v>0.32</v>
      </c>
      <c r="F35" s="44">
        <v>0.23</v>
      </c>
      <c r="G35" s="44">
        <v>0.13</v>
      </c>
      <c r="H35" s="44">
        <v>0.51</v>
      </c>
      <c r="I35" s="44">
        <v>0.68</v>
      </c>
      <c r="J35" s="45">
        <v>0.5</v>
      </c>
      <c r="K35" s="26">
        <v>0.95714285714285707</v>
      </c>
      <c r="L35" s="26">
        <f>'Пр. 5 Комплексная  оценка эффек'!F22</f>
        <v>0.92499999999999993</v>
      </c>
      <c r="M35" s="44" t="s">
        <v>621</v>
      </c>
      <c r="N35" s="30" t="s">
        <v>626</v>
      </c>
    </row>
    <row r="36" spans="1:14" ht="30" x14ac:dyDescent="0.2">
      <c r="A36" s="27">
        <v>26</v>
      </c>
      <c r="B36" s="25" t="s">
        <v>528</v>
      </c>
      <c r="C36" s="24" t="s">
        <v>562</v>
      </c>
      <c r="D36" s="41">
        <v>44629</v>
      </c>
      <c r="E36" s="24"/>
      <c r="F36" s="24"/>
      <c r="G36" s="24"/>
      <c r="H36" s="24"/>
      <c r="I36" s="24"/>
      <c r="J36" s="45">
        <v>0</v>
      </c>
      <c r="K36" s="26">
        <v>1</v>
      </c>
      <c r="L36" s="26">
        <v>1</v>
      </c>
      <c r="M36" s="24" t="s">
        <v>563</v>
      </c>
      <c r="N36" s="30" t="s">
        <v>627</v>
      </c>
    </row>
  </sheetData>
  <sheetProtection selectLockedCells="1" selectUnlockedCells="1"/>
  <autoFilter ref="A8:N36" xr:uid="{00000000-0009-0000-0000-000004000000}"/>
  <mergeCells count="3">
    <mergeCell ref="A3:J3"/>
    <mergeCell ref="A8:A9"/>
    <mergeCell ref="B8:B9"/>
  </mergeCells>
  <conditionalFormatting sqref="N10:N36">
    <cfRule type="cellIs" dxfId="2" priority="1" operator="equal">
      <formula>"без изменений"</formula>
    </cfRule>
    <cfRule type="cellIs" dxfId="1" priority="2" operator="equal">
      <formula>"вниз"</formula>
    </cfRule>
    <cfRule type="cellIs" dxfId="0" priority="3" operator="equal">
      <formula>"наверх"</formula>
    </cfRule>
  </conditionalFormatting>
  <dataValidations count="1">
    <dataValidation type="list" allowBlank="1" showInputMessage="1" showErrorMessage="1" sqref="N10:N36" xr:uid="{15E13314-EFB5-458F-8F40-F5E0BA25F5DB}">
      <formula1>"наверх, вниз, без изменений,"</formula1>
    </dataValidation>
  </dataValidations>
  <printOptions headings="1"/>
  <pageMargins left="0.70833333333333337" right="0.70833333333333337" top="0.74791666666666667" bottom="0.74791666666666667" header="0.51180555555555551" footer="0.51180555555555551"/>
  <pageSetup paperSize="9" scale="93" firstPageNumber="0" fitToHeight="10" orientation="landscape"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3:H18"/>
  <sheetViews>
    <sheetView zoomScale="90" zoomScaleNormal="90" workbookViewId="0">
      <selection activeCell="F9" sqref="F9"/>
    </sheetView>
  </sheetViews>
  <sheetFormatPr defaultColWidth="8.5703125" defaultRowHeight="12.75" x14ac:dyDescent="0.2"/>
  <cols>
    <col min="1" max="1" width="62.42578125" style="5" customWidth="1"/>
    <col min="2" max="2" width="10.42578125" style="5" hidden="1" customWidth="1"/>
    <col min="3" max="3" width="17.42578125" style="5" hidden="1" customWidth="1"/>
    <col min="4" max="4" width="34.42578125" style="5" customWidth="1"/>
    <col min="5" max="5" width="27.42578125" style="5" customWidth="1"/>
    <col min="6" max="6" width="25.42578125" style="5" customWidth="1"/>
    <col min="7" max="7" width="11.5703125" style="5" customWidth="1"/>
    <col min="8" max="8" width="8.5703125" style="5" customWidth="1"/>
    <col min="9" max="9" width="16.42578125" style="5" customWidth="1"/>
    <col min="10" max="16384" width="8.5703125" style="5"/>
  </cols>
  <sheetData>
    <row r="3" spans="1:8" ht="15.75" customHeight="1" x14ac:dyDescent="0.25">
      <c r="A3" s="169" t="s">
        <v>599</v>
      </c>
      <c r="B3" s="169"/>
      <c r="C3" s="169"/>
      <c r="D3" s="169"/>
      <c r="E3" s="169"/>
      <c r="F3" s="169"/>
    </row>
    <row r="5" spans="1:8" ht="94.5" customHeight="1" x14ac:dyDescent="0.2">
      <c r="A5" s="6" t="s">
        <v>600</v>
      </c>
      <c r="B5" s="6" t="s">
        <v>601</v>
      </c>
      <c r="C5" s="6" t="s">
        <v>602</v>
      </c>
      <c r="D5" s="6" t="s">
        <v>603</v>
      </c>
      <c r="E5" s="6" t="s">
        <v>604</v>
      </c>
      <c r="F5" s="6" t="s">
        <v>605</v>
      </c>
    </row>
    <row r="6" spans="1:8" ht="31.5" x14ac:dyDescent="0.2">
      <c r="A6" s="7" t="s">
        <v>606</v>
      </c>
      <c r="B6" s="6"/>
      <c r="C6" s="6"/>
      <c r="D6" s="6">
        <v>4</v>
      </c>
      <c r="E6" s="6"/>
      <c r="F6" s="8">
        <f>('Пр. 6 Динамика комплексной оцен'!K17+'Пр. 6 Динамика комплексной оцен'!K15+'Пр. 6 Динамика комплексной оцен'!K26+'Пр. 6 Динамика комплексной оцен'!K21)/4</f>
        <v>0.97092195111847501</v>
      </c>
    </row>
    <row r="7" spans="1:8" ht="15.75" x14ac:dyDescent="0.2">
      <c r="A7" s="9" t="s">
        <v>607</v>
      </c>
      <c r="B7" s="10"/>
      <c r="C7" s="10"/>
      <c r="D7" s="10">
        <v>3</v>
      </c>
      <c r="E7" s="10"/>
      <c r="F7" s="8">
        <f>('Пр. 6 Динамика комплексной оцен'!K16+'Пр. 6 Динамика комплексной оцен'!K14+'Пр. 6 Динамика комплексной оцен'!K13)/3</f>
        <v>0.97279941049469765</v>
      </c>
      <c r="G7" s="11"/>
      <c r="H7" s="12"/>
    </row>
    <row r="8" spans="1:8" ht="15.75" x14ac:dyDescent="0.2">
      <c r="A8" s="7" t="s">
        <v>608</v>
      </c>
      <c r="B8" s="6"/>
      <c r="C8" s="6"/>
      <c r="D8" s="6">
        <v>3</v>
      </c>
      <c r="E8" s="6"/>
      <c r="F8" s="8">
        <f>('Пр. 6 Динамика комплексной оцен'!K23+'Пр. 6 Динамика комплексной оцен'!K35+'Пр. 6 Динамика комплексной оцен'!K28)/3</f>
        <v>0.94203860970083875</v>
      </c>
      <c r="H8" s="13"/>
    </row>
    <row r="9" spans="1:8" ht="15.75" x14ac:dyDescent="0.2">
      <c r="A9" s="7" t="s">
        <v>609</v>
      </c>
      <c r="B9" s="6"/>
      <c r="C9" s="6"/>
      <c r="D9" s="6">
        <v>3</v>
      </c>
      <c r="E9" s="6"/>
      <c r="F9" s="8">
        <f>('Пр. 6 Динамика комплексной оцен'!K24+'Пр. 6 Динамика комплексной оцен'!K29+'Пр. 6 Динамика комплексной оцен'!K30)/3</f>
        <v>0.89263908189296293</v>
      </c>
      <c r="H9" s="11"/>
    </row>
    <row r="10" spans="1:8" ht="15.75" x14ac:dyDescent="0.2">
      <c r="A10" s="14" t="s">
        <v>610</v>
      </c>
      <c r="B10" s="15"/>
      <c r="C10" s="15"/>
      <c r="D10" s="16">
        <v>2</v>
      </c>
      <c r="E10" s="15"/>
      <c r="F10" s="17">
        <f>('Пр. 6 Динамика комплексной оцен'!K10+'Пр. 6 Динамика комплексной оцен'!K11)/2</f>
        <v>0.99506428912314993</v>
      </c>
      <c r="H10" s="11"/>
    </row>
    <row r="11" spans="1:8" ht="31.5" x14ac:dyDescent="0.2">
      <c r="A11" s="9" t="s">
        <v>611</v>
      </c>
      <c r="B11" s="18"/>
      <c r="C11" s="18"/>
      <c r="D11" s="10">
        <v>2</v>
      </c>
      <c r="E11" s="18"/>
      <c r="F11" s="17">
        <f>('Пр. 6 Динамика комплексной оцен'!K19+'Пр. 6 Динамика комплексной оцен'!K27)/2</f>
        <v>0.91370588235294103</v>
      </c>
    </row>
    <row r="12" spans="1:8" ht="31.5" x14ac:dyDescent="0.2">
      <c r="A12" s="7" t="s">
        <v>612</v>
      </c>
      <c r="B12" s="6"/>
      <c r="C12" s="6"/>
      <c r="D12" s="6">
        <v>2</v>
      </c>
      <c r="E12" s="6"/>
      <c r="F12" s="8">
        <f>('Пр. 6 Динамика комплексной оцен'!K31+'Пр. 6 Динамика комплексной оцен'!K12)/2</f>
        <v>0.88485956853665693</v>
      </c>
    </row>
    <row r="13" spans="1:8" ht="15.75" x14ac:dyDescent="0.2">
      <c r="A13" s="7" t="s">
        <v>613</v>
      </c>
      <c r="B13" s="6"/>
      <c r="C13" s="6"/>
      <c r="D13" s="6">
        <v>2</v>
      </c>
      <c r="E13" s="6"/>
      <c r="F13" s="8">
        <f>('Пр. 6 Динамика комплексной оцен'!K23+'Пр. 6 Динамика комплексной оцен'!K32)/2</f>
        <v>0.90444976231603635</v>
      </c>
    </row>
    <row r="14" spans="1:8" ht="31.5" x14ac:dyDescent="0.2">
      <c r="A14" s="7" t="s">
        <v>614</v>
      </c>
      <c r="B14" s="6"/>
      <c r="C14" s="6"/>
      <c r="D14" s="6">
        <v>2</v>
      </c>
      <c r="E14" s="6">
        <v>1</v>
      </c>
      <c r="F14" s="8">
        <f>('Пр. 6 Динамика комплексной оцен'!K35+'Пр. 6 Динамика комплексной оцен'!K28)/2</f>
        <v>0.93682243794950737</v>
      </c>
      <c r="G14" s="19"/>
    </row>
    <row r="15" spans="1:8" ht="15.75" x14ac:dyDescent="0.2">
      <c r="A15" s="7" t="s">
        <v>615</v>
      </c>
      <c r="B15" s="6"/>
      <c r="C15" s="6"/>
      <c r="D15" s="6">
        <v>1</v>
      </c>
      <c r="E15" s="6"/>
      <c r="F15" s="8">
        <f>'Пр. 6 Динамика комплексной оцен'!K18</f>
        <v>0.97648026902133966</v>
      </c>
    </row>
    <row r="16" spans="1:8" ht="31.5" x14ac:dyDescent="0.2">
      <c r="A16" s="7" t="s">
        <v>616</v>
      </c>
      <c r="B16" s="6"/>
      <c r="C16" s="6"/>
      <c r="D16" s="6">
        <v>1</v>
      </c>
      <c r="E16" s="6"/>
      <c r="F16" s="8">
        <f>'Пр. 6 Динамика комплексной оцен'!K25</f>
        <v>0.92096338099450925</v>
      </c>
    </row>
    <row r="17" spans="1:6" ht="15.75" x14ac:dyDescent="0.2">
      <c r="A17" s="7" t="s">
        <v>617</v>
      </c>
      <c r="B17" s="6"/>
      <c r="C17" s="6"/>
      <c r="D17" s="6">
        <v>1</v>
      </c>
      <c r="E17" s="6"/>
      <c r="F17" s="8">
        <f>'Пр. 6 Динамика комплексной оцен'!K20</f>
        <v>0.96100000000000008</v>
      </c>
    </row>
    <row r="18" spans="1:6" ht="15.75" x14ac:dyDescent="0.2">
      <c r="A18" s="7" t="s">
        <v>618</v>
      </c>
      <c r="B18" s="6"/>
      <c r="C18" s="6"/>
      <c r="D18" s="6">
        <v>1</v>
      </c>
      <c r="E18" s="6"/>
      <c r="F18" s="6">
        <v>1</v>
      </c>
    </row>
  </sheetData>
  <sheetProtection selectLockedCells="1" selectUnlockedCells="1"/>
  <mergeCells count="1">
    <mergeCell ref="A3:F3"/>
  </mergeCells>
  <pageMargins left="0.7" right="0.7" top="0.75" bottom="0.75" header="0.51180555555555551" footer="0.51180555555555551"/>
  <pageSetup paperSize="9" firstPageNumber="0" orientation="portrait" horizontalDpi="300" verticalDpi="300"/>
  <headerFooter alignWithMargins="0"/>
</worksheet>
</file>

<file path=docProps/app.xml><?xml version="1.0" encoding="utf-8"?>
<Properties xmlns="http://schemas.openxmlformats.org/officeDocument/2006/extended-properties" xmlns:vt="http://schemas.openxmlformats.org/officeDocument/2006/docPropsVTypes">
  <TotalTime>3878</TotalTime>
  <Application>Microsoft Excel</Application>
  <DocSecurity>0</DocSecurity>
  <ScaleCrop>false</ScaleCrop>
  <HeadingPairs>
    <vt:vector size="4" baseType="variant">
      <vt:variant>
        <vt:lpstr>Листы</vt:lpstr>
      </vt:variant>
      <vt:variant>
        <vt:i4>6</vt:i4>
      </vt:variant>
      <vt:variant>
        <vt:lpstr>Именованные диапазоны</vt:lpstr>
      </vt:variant>
      <vt:variant>
        <vt:i4>9</vt:i4>
      </vt:variant>
    </vt:vector>
  </HeadingPairs>
  <TitlesOfParts>
    <vt:vector size="15" baseType="lpstr">
      <vt:lpstr>Пр. 1 Индикаторы</vt:lpstr>
      <vt:lpstr>Пр 2 ОЦЕНКА СТНЕПЕНИ</vt:lpstr>
      <vt:lpstr>Пр. 3 УРОВЕНЬ ИСП РАСХОДЫ </vt:lpstr>
      <vt:lpstr>Пр. 5 Комплексная  оценка эффек</vt:lpstr>
      <vt:lpstr>Пр. 6 Динамика комплексной оцен</vt:lpstr>
      <vt:lpstr>Пр Показатели деятельности орга</vt:lpstr>
      <vt:lpstr>'Пр. 1 Индикаторы'!__DdeLink__3759_413792830</vt:lpstr>
      <vt:lpstr>'Пр. 6 Динамика комплексной оцен'!Excel_BuiltIn_Print_Area</vt:lpstr>
      <vt:lpstr>'Пр 2 ОЦЕНКА СТНЕПЕНИ'!Заголовки_для_печати</vt:lpstr>
      <vt:lpstr>'Пр. 1 Индикаторы'!Заголовки_для_печати</vt:lpstr>
      <vt:lpstr>'Пр. 3 УРОВЕНЬ ИСП РАСХОДЫ '!Заголовки_для_печати</vt:lpstr>
      <vt:lpstr>'Пр. 5 Комплексная  оценка эффек'!Заголовки_для_печати</vt:lpstr>
      <vt:lpstr>'Пр. 6 Динамика комплексной оцен'!Заголовки_для_печати</vt:lpstr>
      <vt:lpstr>'Пр. 5 Комплексная  оценка эффек'!Область_печати</vt:lpstr>
      <vt:lpstr>'Пр. 6 Динамика комплексной оцен'!Область_печати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Постановление Городской Управы г. Калуги от 12.11.2013 N 345-п(ред. от 21.03.2019)"Об утверждении муниципальной программы муниципального образования "Город Калуга" "Развитие сельского хозяйства и регулирование рынков сельскохозяйственной продукции, сырья</dc:title>
  <dc:creator>Таирова Елена Николаевна</dc:creator>
  <cp:lastModifiedBy>Плакида Ирина</cp:lastModifiedBy>
  <cp:revision>770</cp:revision>
  <cp:lastPrinted>2024-04-17T08:14:32Z</cp:lastPrinted>
  <dcterms:created xsi:type="dcterms:W3CDTF">1601-01-01T00:00:00Z</dcterms:created>
  <dcterms:modified xsi:type="dcterms:W3CDTF">2024-04-17T08:16:03Z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iginator">
    <vt:lpwstr>Microsoft Word 15</vt:lpwstr>
  </property>
  <property fmtid="{D5CDD505-2E9C-101B-9397-08002B2CF9AE}" pid="3" name="ProgId">
    <vt:lpwstr>Word.Document</vt:lpwstr>
  </property>
</Properties>
</file>