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24240" windowHeight="13020" tabRatio="500" firstSheet="2" activeTab="3"/>
  </bookViews>
  <sheets>
    <sheet name="финансы общие" sheetId="1" r:id="rId1"/>
    <sheet name="индикаторы общие" sheetId="2" r:id="rId2"/>
    <sheet name="показатели ОпОЗН " sheetId="3" r:id="rId3"/>
    <sheet name="контрольные точки ОПОЗН" sheetId="4" r:id="rId4"/>
    <sheet name="показатели УГХ" sheetId="5" r:id="rId5"/>
    <sheet name="контрольные точки УГХ" sheetId="6" r:id="rId6"/>
    <sheet name="показатели УЖКХ" sheetId="7" r:id="rId7"/>
    <sheet name="контрольные точки УЖКХ" sheetId="8" r:id="rId8"/>
    <sheet name="Оценка" sheetId="9" r:id="rId9"/>
    <sheet name="Лист1" sheetId="10" state="hidden" r:id="rId10"/>
  </sheets>
  <calcPr calcId="145621"/>
</workbook>
</file>

<file path=xl/calcChain.xml><?xml version="1.0" encoding="utf-8"?>
<calcChain xmlns="http://schemas.openxmlformats.org/spreadsheetml/2006/main">
  <c r="H45" i="4" l="1"/>
  <c r="P41" i="3" l="1"/>
  <c r="P40" i="3"/>
  <c r="P39" i="3"/>
  <c r="G44" i="2" l="1"/>
  <c r="H14" i="8"/>
  <c r="P13" i="7"/>
  <c r="AA17" i="9"/>
  <c r="S17" i="9"/>
  <c r="B17" i="9"/>
  <c r="H44" i="4"/>
  <c r="H43" i="4"/>
  <c r="B28" i="9" l="1"/>
  <c r="G8" i="2"/>
  <c r="P17" i="3"/>
  <c r="E21" i="1"/>
  <c r="D21" i="1"/>
  <c r="C21" i="1"/>
  <c r="C18" i="1"/>
  <c r="B21" i="1"/>
  <c r="B18" i="1" s="1"/>
  <c r="B22" i="1"/>
  <c r="B10" i="9" l="1"/>
  <c r="D18" i="1"/>
  <c r="E18" i="1" s="1"/>
  <c r="C26" i="1"/>
  <c r="D26" i="1"/>
  <c r="B26" i="1"/>
  <c r="C53" i="1"/>
  <c r="C50" i="1" s="1"/>
  <c r="E54" i="1"/>
  <c r="E53" i="1" s="1"/>
  <c r="C54" i="1"/>
  <c r="D54" i="1"/>
  <c r="D53" i="1" s="1"/>
  <c r="D50" i="1" s="1"/>
  <c r="E50" i="1" s="1"/>
  <c r="B54" i="1"/>
  <c r="B53" i="1" s="1"/>
  <c r="B50" i="1" s="1"/>
  <c r="E57" i="1"/>
  <c r="B34" i="1"/>
  <c r="E25" i="1"/>
  <c r="AA25" i="9" l="1"/>
  <c r="P16" i="7"/>
  <c r="H17" i="6"/>
  <c r="S25" i="9" s="1"/>
  <c r="P13" i="5"/>
  <c r="P16" i="5" s="1"/>
  <c r="S28" i="9" s="1"/>
  <c r="H47" i="4"/>
  <c r="B25" i="9" s="1"/>
  <c r="H25" i="9"/>
  <c r="E25" i="9"/>
  <c r="P37" i="3"/>
  <c r="P21" i="3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E49" i="1"/>
  <c r="D46" i="1"/>
  <c r="C46" i="1"/>
  <c r="B46" i="1"/>
  <c r="D45" i="1"/>
  <c r="D16" i="1" s="1"/>
  <c r="C45" i="1"/>
  <c r="C16" i="1" s="1"/>
  <c r="B45" i="1"/>
  <c r="B16" i="1" s="1"/>
  <c r="D44" i="1"/>
  <c r="C44" i="1"/>
  <c r="B44" i="1"/>
  <c r="D43" i="1"/>
  <c r="C43" i="1"/>
  <c r="B43" i="1"/>
  <c r="B14" i="1" s="1"/>
  <c r="E41" i="1"/>
  <c r="D38" i="1"/>
  <c r="C38" i="1"/>
  <c r="B38" i="1"/>
  <c r="E37" i="1"/>
  <c r="D34" i="1"/>
  <c r="C34" i="1"/>
  <c r="E33" i="1"/>
  <c r="D30" i="1"/>
  <c r="C30" i="1"/>
  <c r="B30" i="1"/>
  <c r="D22" i="1"/>
  <c r="C22" i="1"/>
  <c r="D14" i="1"/>
  <c r="B13" i="1" l="1"/>
  <c r="P46" i="3"/>
  <c r="E28" i="9"/>
  <c r="E20" i="9" s="1"/>
  <c r="S20" i="9"/>
  <c r="S14" i="9" s="1"/>
  <c r="H28" i="9"/>
  <c r="H20" i="9" s="1"/>
  <c r="C42" i="1"/>
  <c r="E22" i="1"/>
  <c r="D13" i="1"/>
  <c r="E38" i="1"/>
  <c r="E46" i="1"/>
  <c r="C14" i="1"/>
  <c r="E30" i="1"/>
  <c r="D42" i="1"/>
  <c r="E45" i="1"/>
  <c r="E29" i="1"/>
  <c r="E26" i="1" s="1"/>
  <c r="E34" i="1"/>
  <c r="B42" i="1"/>
  <c r="AA28" i="9"/>
  <c r="AA20" i="9" s="1"/>
  <c r="K20" i="9"/>
  <c r="B20" i="9"/>
  <c r="N20" i="9"/>
  <c r="B14" i="9" l="1"/>
  <c r="B5" i="9" s="1"/>
  <c r="AA14" i="9"/>
  <c r="C13" i="1"/>
  <c r="E42" i="1"/>
  <c r="E16" i="1"/>
  <c r="E13" i="1"/>
</calcChain>
</file>

<file path=xl/sharedStrings.xml><?xml version="1.0" encoding="utf-8"?>
<sst xmlns="http://schemas.openxmlformats.org/spreadsheetml/2006/main" count="521" uniqueCount="251">
  <si>
    <t xml:space="preserve">          Годовой отчет о ходе реализации муниципальной программы</t>
  </si>
  <si>
    <r>
      <rPr>
        <sz val="11"/>
        <color rgb="FF000000"/>
        <rFont val="Times New Roman"/>
        <family val="1"/>
        <charset val="204"/>
      </rPr>
      <t xml:space="preserve">                           </t>
    </r>
    <r>
      <rPr>
        <b/>
        <sz val="11"/>
        <color rgb="FF000000"/>
        <rFont val="Times New Roman"/>
        <family val="1"/>
        <charset val="204"/>
      </rPr>
      <t xml:space="preserve"> За_</t>
    </r>
    <r>
      <rPr>
        <b/>
        <u/>
        <sz val="11"/>
        <color rgb="FF000000"/>
        <rFont val="Times New Roman"/>
        <family val="1"/>
        <charset val="204"/>
      </rPr>
      <t>2025 год</t>
    </r>
  </si>
  <si>
    <t xml:space="preserve">                             (отчетный период)</t>
  </si>
  <si>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</si>
  <si>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</si>
  <si>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</si>
  <si>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</si>
  <si>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</si>
  <si>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 на 31.12.2025</t>
  </si>
  <si>
    <t>Кассовое исполнение на 31.12.2025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</si>
  <si>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</si>
  <si>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</si>
  <si>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</si>
  <si>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</si>
  <si>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>Соисполнитель 2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</si>
  <si>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</si>
  <si>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</si>
  <si>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</si>
  <si>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</si>
  <si>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</si>
  <si>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>...</t>
  </si>
  <si>
    <t xml:space="preserve">                Сведения о достижении значений индикаторов</t>
  </si>
  <si>
    <t>№ п/п</t>
  </si>
  <si>
    <t>Наименование индикатора</t>
  </si>
  <si>
    <t>Ед. изм.</t>
  </si>
  <si>
    <t>Значения индикатора</t>
  </si>
  <si>
    <t>Обоснование отклонений значений индикатора на конец отчетного года (при наличии)</t>
  </si>
  <si>
    <t>Год, предшествующий отчетному</t>
  </si>
  <si>
    <t>Отчетный год</t>
  </si>
  <si>
    <t>план</t>
  </si>
  <si>
    <t>факт</t>
  </si>
  <si>
    <t>итог</t>
  </si>
  <si>
    <t>%</t>
  </si>
  <si>
    <t>Имп</t>
  </si>
  <si>
    <t xml:space="preserve">                    Отчет о ходе реализации направления</t>
  </si>
  <si>
    <t xml:space="preserve">            Сведения об исполнении помесячного плана достижения  показателей направления в текущем году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</si>
  <si>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</si>
  <si>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</si>
  <si>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</si>
  <si>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</si>
  <si>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% исполнения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</si>
  <si>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</si>
  <si>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</si>
  <si>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</si>
  <si>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</si>
  <si>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</si>
  <si>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</si>
  <si>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</si>
  <si>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</si>
  <si>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</si>
  <si>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</si>
  <si>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</si>
  <si>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</si>
  <si>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км</t>
  </si>
  <si>
    <t>Факт/прогноз</t>
  </si>
  <si>
    <t>ед.</t>
  </si>
  <si>
    <t>Псэ (сложить все % исполнения и разделить на количество показателей, по каждому комплексу отдельно)</t>
  </si>
  <si>
    <t>№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</si>
  <si>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</si>
  <si>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</si>
  <si>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</si>
  <si>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</si>
  <si>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</si>
  <si>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</si>
  <si>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Расчет ("+" достигнуто; "-" не достигнуто)</t>
  </si>
  <si>
    <t xml:space="preserve">1. </t>
  </si>
  <si>
    <t>1.1.</t>
  </si>
  <si>
    <t>1.1.1.</t>
  </si>
  <si>
    <t>+</t>
  </si>
  <si>
    <t>Контрольная точка 2 «Заключено соглашение о порядке и условиях предоставления субсидии на финансовое обеспечение выполнения муниципального задания на оказание муниципальных услуг (выполнение работ)»</t>
  </si>
  <si>
    <t>Контрольная точка 4 «Услуга оказана (работы выполнены)»</t>
  </si>
  <si>
    <t>1.1.2.</t>
  </si>
  <si>
    <t>2.</t>
  </si>
  <si>
    <t>2.1.</t>
  </si>
  <si>
    <t>2.1.1.</t>
  </si>
  <si>
    <t>2.1.2.</t>
  </si>
  <si>
    <t>2.1.3.</t>
  </si>
  <si>
    <t>2.1.4.</t>
  </si>
  <si>
    <t>3.1.</t>
  </si>
  <si>
    <t>3.1.1.</t>
  </si>
  <si>
    <t>3.1.2.</t>
  </si>
  <si>
    <t>3.1.3.</t>
  </si>
  <si>
    <t>3.1.4.</t>
  </si>
  <si>
    <t>4.</t>
  </si>
  <si>
    <t>4.1.</t>
  </si>
  <si>
    <t>4.1.1.</t>
  </si>
  <si>
    <t>4.1.2.</t>
  </si>
  <si>
    <t>4.1.3.</t>
  </si>
  <si>
    <t>4.1.4.</t>
  </si>
  <si>
    <t>5.1.</t>
  </si>
  <si>
    <t>5.1.1.</t>
  </si>
  <si>
    <t>5.1.2.</t>
  </si>
  <si>
    <t>5.1.3.</t>
  </si>
  <si>
    <t>ежемесячно</t>
  </si>
  <si>
    <t>5.1.4.</t>
  </si>
  <si>
    <t>5.2.</t>
  </si>
  <si>
    <t>5.2.1.</t>
  </si>
  <si>
    <t>5.2.2.</t>
  </si>
  <si>
    <t>5.2.3.</t>
  </si>
  <si>
    <t>5.2.4.</t>
  </si>
  <si>
    <t>Ктсэ( количество "+"/(количество всего"+"и"-") по каждому комплексу отдельно</t>
  </si>
  <si>
    <t>Не выявлено</t>
  </si>
  <si>
    <t>Ктсэ 1</t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</si>
  <si>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</si>
  <si>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>Оэмп</t>
  </si>
  <si>
    <t>Эн1</t>
  </si>
  <si>
    <t>Эн2</t>
  </si>
  <si>
    <t>Эн3</t>
  </si>
  <si>
    <t>А1</t>
  </si>
  <si>
    <t>А2</t>
  </si>
  <si>
    <t>Осэ1</t>
  </si>
  <si>
    <t>Осэ2</t>
  </si>
  <si>
    <t>Осэ3</t>
  </si>
  <si>
    <t>Осэ4</t>
  </si>
  <si>
    <t>Осэ5</t>
  </si>
  <si>
    <t>Осэ</t>
  </si>
  <si>
    <t>Ктсэ1</t>
  </si>
  <si>
    <t>Ктсэ2</t>
  </si>
  <si>
    <t>Ктсэ3</t>
  </si>
  <si>
    <t>Ктсэ</t>
  </si>
  <si>
    <t>Псэ1</t>
  </si>
  <si>
    <t>Псэ2</t>
  </si>
  <si>
    <t>Псэ3</t>
  </si>
  <si>
    <t>Псэ</t>
  </si>
  <si>
    <r>
      <t>Наименование муниципальной программы     «</t>
    </r>
    <r>
      <rPr>
        <b/>
        <u/>
        <sz val="12"/>
        <rFont val="Times New Roman"/>
        <family val="1"/>
        <charset val="204"/>
      </rPr>
      <t>Муниципальная программа муниципального образования</t>
    </r>
    <r>
      <rPr>
        <b/>
        <u/>
        <sz val="12"/>
        <color rgb="FF000000"/>
        <rFont val="Times New Roman"/>
        <family val="1"/>
        <charset val="204"/>
      </rPr>
      <t xml:space="preserve"> "Город Калуга" </t>
    </r>
    <r>
      <rPr>
        <b/>
        <u/>
        <sz val="12"/>
        <rFont val="Times New Roman"/>
        <family val="1"/>
        <charset val="204"/>
      </rPr>
      <t>«Безопасность жизнедеятельности населения муниципального образования "Город Калуга"</t>
    </r>
  </si>
  <si>
    <r>
      <t xml:space="preserve">Ответственный исполнитель муниципальной программы </t>
    </r>
    <r>
      <rPr>
        <b/>
        <u/>
        <sz val="10"/>
        <rFont val="Times New Roman"/>
        <family val="1"/>
        <charset val="204"/>
      </rPr>
      <t>Отдел по организации защиты населения</t>
    </r>
  </si>
  <si>
    <t>Предусмотрено программой/направлением</t>
  </si>
  <si>
    <t>Муниципальная программа «Безопасность жизнедеятельности населения городского округа города Калуги» (всего), в том числе</t>
  </si>
  <si>
    <t>направление «Национальная безопасность и правоохранительная деятельность/отдел по организации защиты населения»</t>
  </si>
  <si>
    <t>Комплекс процессных мероприятий
«Развитие и совершенствование гражданской обороны городского округа города Калуги Калужской области»</t>
  </si>
  <si>
    <t>Экономия в результате конкурсных процедур</t>
  </si>
  <si>
    <t>Комплекс процессных мероприятий «Предупреждение, ликвидация последствий чрезвычайных ситуаций на территории городского округа города Калуги Калужской области», обеспечение первичных мер пожарной безопасности и безопасности на водных объектах</t>
  </si>
  <si>
    <t xml:space="preserve">Комплекс процессных мероприятий
«Прочие мероприятия по повышению уровня защищенности граждан»
</t>
  </si>
  <si>
    <t>Комплекс процессных мероприятий «Обеспечение деятельности органов администрации городского округа города Калуги Калужской области»</t>
  </si>
  <si>
    <t>Комплекс процессных мероприятий «Обеспечение реализации функций казенным учреждением в сфере безопасности жизнедеятельности»</t>
  </si>
  <si>
    <t>Направление «Национальная безопасность и правоохранительная деятельность»/управление жилищно-коммунального хозяйства города Калуги</t>
  </si>
  <si>
    <t>Комплекс процессных мероприятий «Временное размещение граждан, пострадавших в результате обстоятельств непреодолимой силы на территории городского округа города Калуги Калужской области»</t>
  </si>
  <si>
    <t>Направление
Жилищно-коммунальное хозяйство /управление городского хозяйства города Калуги</t>
  </si>
  <si>
    <t>Комплекс процессных мероприятий «Безопасный город»</t>
  </si>
  <si>
    <t>Потребность во временном размещении граждан, пострадавших в результате обстоятельств непреодоли-мой силы на территории городского округа города Калуги в полном объеме отсутствовала</t>
  </si>
  <si>
    <t>Снижение числа деструктивных событий, вызванных чрезвычайными ситуациями природного и техногенного характера, пожарами и иными происшествиями, в том числе при военных конфликтах или вследствие этих конфликтов, в сравнении с предыдущим периодом (пожары, происшествия на водных объектах, введение режима повышенной готовности, введение режима чрезвычайной ситуации)</t>
  </si>
  <si>
    <t xml:space="preserve">Уровень обеспеченности материально-техническими средствами для предупреждения и ликвидации чрезвычайных ситуаций и выполнения мероприятий гражданской обороны в сравнении с необходимым (запасы, резервы, водоисточники, система оповещения, камеры видеонаблюдения) </t>
  </si>
  <si>
    <t>Вследствие обстоятельств непреодолимой силы на территории городского округа города Калуги</t>
  </si>
  <si>
    <t>В связи с увеличением бюджетных ассигнований</t>
  </si>
  <si>
    <t>Национальная безопасность и правоохранительная деятельность</t>
  </si>
  <si>
    <t>Уровень готовности защитных сооружений ГО</t>
  </si>
  <si>
    <t>Укомплектованность резерва материальных и технических средств для ликвидации чрезвычайных ситуаций</t>
  </si>
  <si>
    <t>Количество проведенных мероприятий по реализации первичных мер ПБ (установка емкостей, создание противопожарных разрывов)</t>
  </si>
  <si>
    <t>Количество происшествий на водных объектах муниципального образования «Город Калуга».</t>
  </si>
  <si>
    <t>≤ 11</t>
  </si>
  <si>
    <t>Количество мероприятий по информированию населения в области ГО и защиты от ЧС</t>
  </si>
  <si>
    <t>Количество мероприятий по подготовке и пропаганде знаний в области ГО и защиты от ЧС</t>
  </si>
  <si>
    <t>Доля установленных систем оповещения населения к запланированному.</t>
  </si>
  <si>
    <t xml:space="preserve">                Жилищно-коммунальное хозяйство</t>
  </si>
  <si>
    <t>Количество установленных камер видеонаблюдения</t>
  </si>
  <si>
    <t>Количество человек, временно размещенных в гостинице</t>
  </si>
  <si>
    <t xml:space="preserve">Псэ </t>
  </si>
  <si>
    <t>ответственный исполнитель - отдел по организации защиты населения</t>
  </si>
  <si>
    <t xml:space="preserve">Сведения о выполнении (достижении) мероприятий и контрольных точек направления
«Национальная безопасность и правоохранительная деятельность» (управление жилищно-коммунального хозяйства)
</t>
  </si>
  <si>
    <t>Задача «Обеспечение безопасного проживания граждан, в связи с обстоятельствами непреодолимой силы, которое нельзя было предвидеть или предотвратить (пожар, авария, обрушение)» структурного элемента «Временное размещение граждан, пострадавших в результате обстоятельств непреодолимой силы на территории городского округа города Калуги»</t>
  </si>
  <si>
    <t xml:space="preserve">Мероприятия по временному размещению граждан, пострадавших в результате обстоятельств непреодолимой 
силы, на территории муниципального образования «Город Калуга»
</t>
  </si>
  <si>
    <t>Контрольная точка 1 «Включена закупка в план-график закупок, работ (услуг)»</t>
  </si>
  <si>
    <t>Контрольная точка 2 «Заключен муниципальный контракт на выполнение работ, услуг»</t>
  </si>
  <si>
    <t>Контрольная точка «Произведена приемка выполненных работ, оказанных услуг по муниципальному контракту»</t>
  </si>
  <si>
    <t>Контрольная точка «Произведена оплата выполненных работ, оказанных услуг в рамках муниципального контракта»</t>
  </si>
  <si>
    <t xml:space="preserve">Председатель комитета жилищной политики управления жилищно-коммунального хозяйства города Калуги,
начальник отдела улучшения жилищных условий граждан комитета жилищной политики
</t>
  </si>
  <si>
    <t>Муниципальный контракт №01/02-93 (срок действия с 01.07.2024 по 30.06.2025) Муниципальный контракт №01/02-77 (срок действия с 20.06.2025)</t>
  </si>
  <si>
    <t>Платежное поручение от 07.05.2025</t>
  </si>
  <si>
    <t xml:space="preserve">      Сведения о выполнении (достижении) мероприятий и контрольных точек направления
«Жилищно-коммунальное хозяйство» (управление городского хозяйства)
</t>
  </si>
  <si>
    <t>Задача «Визуальная оценка обстановки в местах массового скопления людей. Повышение уровня антитеррористической защищенности в местах массового пребывания людей. Повышение уровня общественной безопасности и муниципальной (коммунальной) инфраструктуры в местах массового пребывания людей» структурного элемента «Безопасный город»</t>
  </si>
  <si>
    <t>Мероприятия по созданию, содержанию, техническому обслуживанию и развитию аппаратно-программного комплекса «Безопасный город»</t>
  </si>
  <si>
    <t>Начальник отдела благоустройства комитета по благоустройству управления городского хозяйства города Калуги</t>
  </si>
  <si>
    <t>Распоряжение первого заместителя Городского Головы – начальника управления городского хозяйства 316-03-р</t>
  </si>
  <si>
    <t>Соглашение № 05/03-26</t>
  </si>
  <si>
    <t>Акт выполненных работ</t>
  </si>
  <si>
    <t>Контрольная точка 1 «Утверждено распоряжение «Об утверждении муниципального задания и финансового обеспечения выполнения муниципального задания с учетом расходов на содержание имущества»</t>
  </si>
  <si>
    <t>Контрольная точка 3 «Субсидия перечислена»</t>
  </si>
  <si>
    <t xml:space="preserve">Сведения о выполнении (достижении) мероприятий и контрольных точек направления
«Национальная безопасность и правоохранительная деятельность» (отдел по организации защиты населения)
</t>
  </si>
  <si>
    <t>Задача «Обеспечение защиты населения муниципального образования «Город Калуга» и материальных ценностей, находящихся на территории муниципального образования «Город Калуга», от опасностей, возникающих при военных конфликтах или вследствие этих конфликтов» структурного элемента «Развитие и совершенствование гражданской обороны муниципального образования «Город Калуга»</t>
  </si>
  <si>
    <t>Мероприятие «Приобретение запасов продовольствия, медицинских средств индивидуальной защиты и иных средств»</t>
  </si>
  <si>
    <t>Контрольная точка 1 «Закупка включена в план закупок»</t>
  </si>
  <si>
    <t>Контрольная точка 2 «Сведения о муниципальном контракте внесены в реестр контрактов заключенных заказчиками по результату закупок»</t>
  </si>
  <si>
    <t>Контрольная точка 4 «Проведена приемка представленных товаров, выполненных работ, оказанных услуг»</t>
  </si>
  <si>
    <t>Контрольная точка 5 «Произведена оплата товара, выполненных  работ, оказанных услуг»</t>
  </si>
  <si>
    <t>Главный специалист, по должностным инструкциям отвечающий за бухгалтерский учет</t>
  </si>
  <si>
    <t>Договор 2025/1</t>
  </si>
  <si>
    <t>Товарная накладная</t>
  </si>
  <si>
    <t>План-график закупок (Приказ отдела по ОЗН  № 42)</t>
  </si>
  <si>
    <t>Платежное поручение</t>
  </si>
  <si>
    <t>Товарная накладная 24/25 от 14.03.2025</t>
  </si>
  <si>
    <t>Мероприятие «Создание, содержание, и поддержание в состоянии постоянной готовности к использованию защитных сооружений гражданской обороны»</t>
  </si>
  <si>
    <t>Контрольная точка 1 Закупка включена в план закупок</t>
  </si>
  <si>
    <t>Контрольная точка 3 «Проведена приемка представленных товаров, выполненных работ, оказанных услуг»</t>
  </si>
  <si>
    <t>Контрольная точка 4 «Произведена оплата товара, выполненных  работ, оказанных услуг»</t>
  </si>
  <si>
    <t xml:space="preserve">Главный специалист, по должностным инструкциям отвечающий за бухгалтерский учет </t>
  </si>
  <si>
    <t>Акт сдачи-приемки</t>
  </si>
  <si>
    <t>Задача «Уменьшение риска возникновения чрезвычайных ситуаций, а также повышение уровня защиты населения и объектов экономики от чрезвычайных ситуаций, угроз природного и техногенного характера » структурного элемента «Предупреждение, ликвидация последствий чрезвычайных ситуаций на территории муниципального образования «Город Калуга», обеспечение первичных мер пожарной безопасности и безопасности на водных объектах»</t>
  </si>
  <si>
    <t>Мероприятия «Наращивание резерва материально-технических средств для ликвидации чрезвычайных ситуаций»</t>
  </si>
  <si>
    <t>Контрольная точка Закупка включена в план закупок</t>
  </si>
  <si>
    <t>Контрольная точка «Сведения о муниципальном контракте внесены в реестр контрактов заключенных заказчиками по результату закупок»</t>
  </si>
  <si>
    <t>Контрольная точка «Проведена приемка представленных товаров, выполненных работ, оказанных услуг»</t>
  </si>
  <si>
    <t>Контрольная точка «Произведена оплата товара, выполненных  работ, оказанных услуг»</t>
  </si>
  <si>
    <t>Договор 2025/3</t>
  </si>
  <si>
    <t>Мероприятия "Расходы на создание и обеспечение первичных мер пожарной безопасности"</t>
  </si>
  <si>
    <t>План-график закупок (Приказ отдела по ОЗН № 42)</t>
  </si>
  <si>
    <t>Муниципальный контракт 2025/1</t>
  </si>
  <si>
    <t>Документ о приемке № 1 от 23.07.2025 (испр. № 1 от 12.08.2025)</t>
  </si>
  <si>
    <t>Счет на оплату № 14 от 23 июля 2025</t>
  </si>
  <si>
    <t>1.2.</t>
  </si>
  <si>
    <t>1.2.1.</t>
  </si>
  <si>
    <t>1.2.2.</t>
  </si>
  <si>
    <t>1.2.3.</t>
  </si>
  <si>
    <t>1.2.4.</t>
  </si>
  <si>
    <t>1.1.3.</t>
  </si>
  <si>
    <t>1.1.4.</t>
  </si>
  <si>
    <t>«Мероприятия по информированию населения в области ГО и защиты от ЧС»</t>
  </si>
  <si>
    <t>Договор № 3-ПМУ</t>
  </si>
  <si>
    <t>Акты оказанных услуг</t>
  </si>
  <si>
    <t>«Мероприятия по пропаганде и подготовке населения в области ГО и защиты от ЧС»</t>
  </si>
  <si>
    <t>Договор 2025/9, договор ТД 2025/77</t>
  </si>
  <si>
    <t>Мероприятия по созданию, реконструкции и поддержание в состоянии постоянной готовности к использованию муниципальные системы оповещения населения</t>
  </si>
  <si>
    <t>Муниципальный контракт 2025/2</t>
  </si>
  <si>
    <t>Документ о приемке № 429 от 27.10.2025</t>
  </si>
  <si>
    <t>Счет на оплату № 425 от 27 октября 2025 г</t>
  </si>
  <si>
    <t>Направление «Жилищно-коммунальное хозяйство»/управление городского хозяйства города Калуги</t>
  </si>
  <si>
    <t xml:space="preserve">Направление
«Национальная безопасность и правоохранительная деятельность» (управление жилищно-коммунального хозяйства)
</t>
  </si>
  <si>
    <t>сэ «Временное размещение граждан, пострадавших в результате обстоятельств непреодолимой силы, на территории муниципального образования "Город Калуга»</t>
  </si>
  <si>
    <t>сэ «Безопасный город»</t>
  </si>
  <si>
    <t>сэ «Развитие и совершенствование гражданской обороны муниципального образования "Город Калуга»</t>
  </si>
  <si>
    <t>сэ «Предупреждение, ликвидация последствий чрезвычайных ситуаций на территории муниципального образования "Город Калуга", обеспечение первичных мер пожарной безопасности и безопасности на водных объектах»</t>
  </si>
  <si>
    <t>сэ «Прочие мероприятия по повышению уровня защищенности граждан»</t>
  </si>
  <si>
    <t>Псэ 1 (ГО)</t>
  </si>
  <si>
    <t>Псэ 2 (ЧС)</t>
  </si>
  <si>
    <t>Псэ 3 (прочие)</t>
  </si>
  <si>
    <t>сэ «Обеспечение деятельности органов Городской Управы города Калуги» (связь с показателем направления отсутствует)</t>
  </si>
  <si>
    <t>сэ «Обеспечение реализации функций казенным учреждением в сфере безопасности жизнедеятельности» (связь с показателем направления отсутствует)</t>
  </si>
  <si>
    <t>Ктсэ1 (ГО)</t>
  </si>
  <si>
    <t>Ктсэ2 (ЧС)</t>
  </si>
  <si>
    <t>Ктсэ3 (прочие)</t>
  </si>
  <si>
    <t xml:space="preserve"> Укомплектованность запасов продовольствия, медицинских средств индивидуальной защиты и иных средств </t>
  </si>
  <si>
    <t xml:space="preserve"> -</t>
  </si>
  <si>
    <t>Направление «Национальная экономика» отдел по организации защиты населения</t>
  </si>
  <si>
    <t>-</t>
  </si>
  <si>
    <t>Потребность во временном размещении граждан, пострадавших в результате обстоятельств непреодолимой силы на территории городского округа города Калуги в полном объеме отсутствовала</t>
  </si>
  <si>
    <t>"Развитие и совершенствование гражданской обороны муниципального образования "Город Калуга"</t>
  </si>
  <si>
    <t>"Предупреждение, ликвидация последствий чрезвычайных ситуаций на территории муниципального образования "Город Калуга", обеспечение первичных мер пожарной безопасности и безопасности на водных объектах"</t>
  </si>
  <si>
    <t>Прочие мероприятия по повышению уровня защищенности граждан</t>
  </si>
  <si>
    <t>Задача "Организация информирования населения в области гражданской обороны и защиты от чрезвычайных ситуаций, повышение количества населения, прошедшего инструктаж"</t>
  </si>
  <si>
    <t xml:space="preserve">16.12.2025 
</t>
  </si>
  <si>
    <t xml:space="preserve">Платежные поручения 0000-000028, 0000-000253, 0000-000254, 0000-000255, 0000-000256, 0000-000652, 0000-000653, 0000-000693, 0000-000694 
</t>
  </si>
  <si>
    <t xml:space="preserve">Договор МКУ "Служба спасения" г.Калуги 2025/01-7, контракт от 05.08.2024 № БД 16600/00/1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</si>
</sst>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E2F0D9"/>
        <bgColor rgb="FFDEE6EF"/>
      </patternFill>
    </fill>
    <fill>
      <patternFill patternType="solid">
        <fgColor rgb="FFBDD7EE"/>
        <bgColor rgb="FFDAE3F3"/>
      </patternFill>
    </fill>
    <fill>
      <patternFill patternType="solid">
        <fgColor rgb="FFDEE6EF"/>
        <bgColor rgb="FFDAE3F3"/>
      </patternFill>
    </fill>
    <fill>
      <patternFill patternType="solid">
        <fgColor rgb="FFDAE3F3"/>
        <bgColor rgb="FFDEE6EF"/>
      </patternFill>
    </fill>
    <fill>
      <patternFill patternType="solid">
        <fgColor rgb="FFFFFFD7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rgb="FFDEEBF7"/>
        <bgColor rgb="FFDEE6EF"/>
      </patternFill>
    </fill>
    <fill>
      <patternFill patternType="solid">
        <fgColor rgb="FFFFDE59"/>
        <bgColor rgb="FFFFFF9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6E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rgb="FFDAE3F3"/>
      </patternFill>
    </fill>
    <fill>
      <patternFill patternType="solid">
        <fgColor rgb="FFFF0000"/>
        <bgColor rgb="FFDAE3F3"/>
      </patternFill>
    </fill>
    <fill>
      <patternFill patternType="solid">
        <fgColor rgb="FFFFDE59"/>
        <bgColor rgb="FFDEE6EF"/>
      </patternFill>
    </fill>
    <fill>
      <patternFill patternType="solid">
        <fgColor rgb="FFFFDE59"/>
        <bgColor rgb="FFFF9900"/>
      </patternFill>
    </fill>
    <fill>
      <patternFill patternType="solid">
        <fgColor rgb="FFFFDE5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16" fillId="0" borderId="0"/>
  </cellStyleXfs>
  <cellXfs count="198">
    <xf numFmtId="0" fontId="0" fillId="0" borderId="0" xfId="0"/>
    <xf numFmtId="0" fontId="1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4" fontId="3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/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4" fontId="1" fillId="0" borderId="1" xfId="0" applyNumberFormat="1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" fillId="3" borderId="1" xfId="0" applyFont="1" applyFill="1" applyBorder="1"/>
    <xf numFmtId="0" fontId="1" fillId="4" borderId="0" xfId="0" applyFont="1" applyFill="1"/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0" fontId="12" fillId="0" borderId="0" xfId="0" applyFont="1"/>
    <xf numFmtId="0" fontId="12" fillId="0" borderId="1" xfId="0" applyFont="1" applyBorder="1"/>
    <xf numFmtId="0" fontId="12" fillId="2" borderId="1" xfId="0" applyFont="1" applyFill="1" applyBorder="1"/>
    <xf numFmtId="16" fontId="12" fillId="7" borderId="1" xfId="0" applyNumberFormat="1" applyFont="1" applyFill="1" applyBorder="1"/>
    <xf numFmtId="49" fontId="12" fillId="7" borderId="1" xfId="0" applyNumberFormat="1" applyFont="1" applyFill="1" applyBorder="1"/>
    <xf numFmtId="49" fontId="1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9" fontId="12" fillId="2" borderId="1" xfId="0" applyNumberFormat="1" applyFont="1" applyFill="1" applyBorder="1"/>
    <xf numFmtId="0" fontId="12" fillId="0" borderId="0" xfId="0" applyFont="1" applyAlignment="1">
      <alignment wrapText="1"/>
    </xf>
    <xf numFmtId="49" fontId="12" fillId="0" borderId="0" xfId="0" applyNumberFormat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5" borderId="1" xfId="0" applyFont="1" applyFill="1" applyBorder="1"/>
    <xf numFmtId="0" fontId="12" fillId="6" borderId="1" xfId="0" applyFont="1" applyFill="1" applyBorder="1" applyAlignment="1">
      <alignment wrapText="1"/>
    </xf>
    <xf numFmtId="14" fontId="12" fillId="0" borderId="0" xfId="0" applyNumberFormat="1" applyFont="1"/>
    <xf numFmtId="0" fontId="12" fillId="0" borderId="1" xfId="0" applyFont="1" applyBorder="1" applyAlignment="1">
      <alignment horizontal="center" wrapText="1"/>
    </xf>
    <xf numFmtId="0" fontId="12" fillId="3" borderId="1" xfId="0" applyFont="1" applyFill="1" applyBorder="1"/>
    <xf numFmtId="0" fontId="12" fillId="6" borderId="0" xfId="0" applyFont="1" applyFill="1"/>
    <xf numFmtId="0" fontId="12" fillId="0" borderId="1" xfId="0" applyFont="1" applyBorder="1" applyAlignment="1">
      <alignment vertical="center" wrapText="1"/>
    </xf>
    <xf numFmtId="16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6" borderId="0" xfId="0" applyFont="1" applyFill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2" fontId="12" fillId="3" borderId="1" xfId="0" applyNumberFormat="1" applyFont="1" applyFill="1" applyBorder="1"/>
    <xf numFmtId="0" fontId="12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0" fillId="10" borderId="0" xfId="0" applyFill="1"/>
    <xf numFmtId="164" fontId="12" fillId="8" borderId="0" xfId="0" applyNumberFormat="1" applyFont="1" applyFill="1"/>
    <xf numFmtId="0" fontId="12" fillId="10" borderId="1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center" wrapText="1"/>
    </xf>
    <xf numFmtId="2" fontId="12" fillId="5" borderId="1" xfId="0" applyNumberFormat="1" applyFont="1" applyFill="1" applyBorder="1" applyAlignment="1">
      <alignment horizontal="left"/>
    </xf>
    <xf numFmtId="2" fontId="12" fillId="8" borderId="0" xfId="0" applyNumberFormat="1" applyFont="1" applyFill="1"/>
    <xf numFmtId="2" fontId="1" fillId="4" borderId="0" xfId="0" applyNumberFormat="1" applyFont="1" applyFill="1"/>
    <xf numFmtId="2" fontId="1" fillId="3" borderId="1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left" wrapText="1"/>
    </xf>
    <xf numFmtId="0" fontId="8" fillId="12" borderId="1" xfId="0" applyFont="1" applyFill="1" applyBorder="1" applyAlignment="1">
      <alignment wrapText="1"/>
    </xf>
    <xf numFmtId="4" fontId="3" fillId="12" borderId="1" xfId="0" applyNumberFormat="1" applyFont="1" applyFill="1" applyBorder="1"/>
    <xf numFmtId="164" fontId="3" fillId="12" borderId="1" xfId="0" applyNumberFormat="1" applyFont="1" applyFill="1" applyBorder="1"/>
    <xf numFmtId="0" fontId="10" fillId="13" borderId="1" xfId="0" applyFont="1" applyFill="1" applyBorder="1" applyAlignment="1">
      <alignment wrapText="1"/>
    </xf>
    <xf numFmtId="4" fontId="3" fillId="13" borderId="1" xfId="0" applyNumberFormat="1" applyFont="1" applyFill="1" applyBorder="1"/>
    <xf numFmtId="0" fontId="8" fillId="13" borderId="1" xfId="0" applyFont="1" applyFill="1" applyBorder="1" applyAlignment="1">
      <alignment wrapText="1"/>
    </xf>
    <xf numFmtId="0" fontId="1" fillId="13" borderId="0" xfId="0" applyFont="1" applyFill="1" applyAlignment="1">
      <alignment wrapText="1"/>
    </xf>
    <xf numFmtId="0" fontId="3" fillId="0" borderId="1" xfId="0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2" xfId="0" applyFont="1" applyBorder="1" applyAlignment="1">
      <alignment horizontal="center"/>
    </xf>
    <xf numFmtId="0" fontId="12" fillId="14" borderId="1" xfId="0" applyFont="1" applyFill="1" applyBorder="1" applyAlignment="1">
      <alignment horizontal="left" wrapText="1"/>
    </xf>
    <xf numFmtId="0" fontId="12" fillId="14" borderId="5" xfId="0" applyFont="1" applyFill="1" applyBorder="1" applyAlignment="1">
      <alignment horizontal="left"/>
    </xf>
    <xf numFmtId="0" fontId="12" fillId="14" borderId="1" xfId="0" applyFont="1" applyFill="1" applyBorder="1" applyAlignment="1">
      <alignment horizontal="left"/>
    </xf>
    <xf numFmtId="0" fontId="12" fillId="15" borderId="1" xfId="0" applyFont="1" applyFill="1" applyBorder="1" applyAlignment="1">
      <alignment horizontal="left"/>
    </xf>
    <xf numFmtId="0" fontId="12" fillId="14" borderId="2" xfId="0" applyFont="1" applyFill="1" applyBorder="1" applyAlignment="1">
      <alignment horizontal="left"/>
    </xf>
    <xf numFmtId="2" fontId="12" fillId="15" borderId="1" xfId="0" applyNumberFormat="1" applyFont="1" applyFill="1" applyBorder="1" applyAlignment="1">
      <alignment horizontal="left"/>
    </xf>
    <xf numFmtId="1" fontId="12" fillId="15" borderId="1" xfId="0" applyNumberFormat="1" applyFont="1" applyFill="1" applyBorder="1" applyAlignment="1">
      <alignment horizontal="left"/>
    </xf>
    <xf numFmtId="0" fontId="12" fillId="14" borderId="0" xfId="0" applyFont="1" applyFill="1" applyAlignment="1">
      <alignment horizontal="left"/>
    </xf>
    <xf numFmtId="0" fontId="0" fillId="14" borderId="5" xfId="0" applyFill="1" applyBorder="1" applyAlignment="1">
      <alignment horizontal="left"/>
    </xf>
    <xf numFmtId="0" fontId="9" fillId="17" borderId="1" xfId="0" applyFont="1" applyFill="1" applyBorder="1" applyAlignment="1">
      <alignment wrapText="1"/>
    </xf>
    <xf numFmtId="4" fontId="3" fillId="17" borderId="1" xfId="0" applyNumberFormat="1" applyFont="1" applyFill="1" applyBorder="1"/>
    <xf numFmtId="0" fontId="3" fillId="17" borderId="1" xfId="0" applyFont="1" applyFill="1" applyBorder="1"/>
    <xf numFmtId="0" fontId="1" fillId="17" borderId="1" xfId="0" applyFont="1" applyFill="1" applyBorder="1"/>
    <xf numFmtId="0" fontId="3" fillId="18" borderId="1" xfId="0" applyFont="1" applyFill="1" applyBorder="1" applyAlignment="1">
      <alignment vertical="top" wrapText="1"/>
    </xf>
    <xf numFmtId="4" fontId="3" fillId="18" borderId="1" xfId="0" applyNumberFormat="1" applyFont="1" applyFill="1" applyBorder="1"/>
    <xf numFmtId="164" fontId="3" fillId="18" borderId="1" xfId="0" applyNumberFormat="1" applyFont="1" applyFill="1" applyBorder="1"/>
    <xf numFmtId="0" fontId="13" fillId="11" borderId="0" xfId="0" applyFont="1" applyFill="1" applyAlignment="1">
      <alignment wrapText="1"/>
    </xf>
    <xf numFmtId="0" fontId="1" fillId="14" borderId="0" xfId="0" applyFont="1" applyFill="1" applyAlignment="1">
      <alignment vertical="center"/>
    </xf>
    <xf numFmtId="0" fontId="12" fillId="14" borderId="1" xfId="0" applyFont="1" applyFill="1" applyBorder="1" applyAlignment="1">
      <alignment wrapText="1"/>
    </xf>
    <xf numFmtId="0" fontId="12" fillId="14" borderId="1" xfId="0" applyFont="1" applyFill="1" applyBorder="1"/>
    <xf numFmtId="0" fontId="12" fillId="14" borderId="0" xfId="0" applyFont="1" applyFill="1"/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2" fontId="12" fillId="7" borderId="1" xfId="0" applyNumberFormat="1" applyFont="1" applyFill="1" applyBorder="1"/>
    <xf numFmtId="0" fontId="14" fillId="0" borderId="23" xfId="0" applyFont="1" applyBorder="1" applyAlignment="1">
      <alignment horizontal="center" vertical="center" wrapText="1"/>
    </xf>
    <xf numFmtId="14" fontId="14" fillId="0" borderId="23" xfId="0" applyNumberFormat="1" applyFont="1" applyBorder="1" applyAlignment="1">
      <alignment horizontal="center" vertical="center" wrapText="1"/>
    </xf>
    <xf numFmtId="0" fontId="12" fillId="19" borderId="0" xfId="0" applyFont="1" applyFill="1"/>
    <xf numFmtId="2" fontId="12" fillId="20" borderId="0" xfId="0" applyNumberFormat="1" applyFont="1" applyFill="1"/>
    <xf numFmtId="0" fontId="12" fillId="20" borderId="0" xfId="0" applyFont="1" applyFill="1"/>
    <xf numFmtId="0" fontId="12" fillId="22" borderId="1" xfId="0" applyFont="1" applyFill="1" applyBorder="1"/>
    <xf numFmtId="0" fontId="12" fillId="14" borderId="13" xfId="0" applyFont="1" applyFill="1" applyBorder="1" applyAlignment="1">
      <alignment horizontal="left" wrapText="1"/>
    </xf>
    <xf numFmtId="0" fontId="12" fillId="14" borderId="26" xfId="0" applyFont="1" applyFill="1" applyBorder="1" applyAlignment="1">
      <alignment horizontal="left"/>
    </xf>
    <xf numFmtId="2" fontId="12" fillId="15" borderId="13" xfId="0" applyNumberFormat="1" applyFont="1" applyFill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15" borderId="13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8" fillId="0" borderId="16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2" fillId="14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16" borderId="0" xfId="0" applyFont="1" applyFill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12" fillId="5" borderId="1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1" fillId="7" borderId="7" xfId="0" applyFont="1" applyFill="1" applyBorder="1" applyAlignment="1">
      <alignment horizontal="left" vertical="top" wrapText="1"/>
    </xf>
    <xf numFmtId="0" fontId="11" fillId="7" borderId="8" xfId="0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1" fillId="14" borderId="7" xfId="0" applyFont="1" applyFill="1" applyBorder="1" applyAlignment="1">
      <alignment horizontal="center" wrapText="1"/>
    </xf>
    <xf numFmtId="0" fontId="11" fillId="14" borderId="8" xfId="0" applyFont="1" applyFill="1" applyBorder="1" applyAlignment="1">
      <alignment horizontal="center" wrapText="1"/>
    </xf>
    <xf numFmtId="0" fontId="11" fillId="14" borderId="4" xfId="0" applyFont="1" applyFill="1" applyBorder="1" applyAlignment="1">
      <alignment horizontal="center" wrapText="1"/>
    </xf>
    <xf numFmtId="0" fontId="12" fillId="6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16" borderId="0" xfId="0" applyFont="1" applyFill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21" borderId="0" xfId="0" applyFont="1" applyFill="1" applyAlignment="1">
      <alignment horizontal="left" vertical="center" wrapText="1"/>
    </xf>
    <xf numFmtId="0" fontId="12" fillId="1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DAE3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DDDDD"/>
      <rgbColor rgb="FF808080"/>
      <rgbColor rgb="FF9999FF"/>
      <rgbColor rgb="FF993366"/>
      <rgbColor rgb="FFFFFFD7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6EF"/>
      <rgbColor rgb="FFE2F0D9"/>
      <rgbColor rgb="FFFFFF99"/>
      <rgbColor rgb="FF99CCFF"/>
      <rgbColor rgb="FFFF99CC"/>
      <rgbColor rgb="FFCC99FF"/>
      <rgbColor rgb="FFFFDE5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E5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7"/>
  <sheetViews>
    <sheetView zoomScale="80" zoomScaleNormal="80" workbookViewId="0">
      <selection activeCell="F42" sqref="F42"/>
    </sheetView>
  </sheetViews>
  <sheetFormatPr defaultColWidth="9.140625" defaultRowHeight="15" x14ac:dyDescent="0.25"/>
  <cols>
    <col min="1" max="1" width="28.140625" style="6" customWidth="1"/>
    <col min="2" max="2" width="17" style="6" customWidth="1"/>
    <col min="3" max="3" width="12.7109375" style="6" customWidth="1"/>
    <col min="4" max="4" width="14.140625" style="6" customWidth="1"/>
    <col min="5" max="5" width="18" style="6" customWidth="1"/>
    <col min="6" max="6" width="22.42578125" style="6" customWidth="1"/>
    <col min="7" max="7" width="15" style="6" customWidth="1"/>
    <col min="8" max="16384" width="9.140625" style="6"/>
  </cols>
  <sheetData>
    <row r="2" spans="1:6" ht="15.75" x14ac:dyDescent="0.25">
      <c r="A2" s="7" t="s">
        <v>0</v>
      </c>
      <c r="B2" s="7"/>
      <c r="C2" s="7"/>
      <c r="D2" s="7"/>
    </row>
    <row r="3" spans="1:6" x14ac:dyDescent="0.25">
      <c r="A3" s="132" t="s">
        <v>1</v>
      </c>
      <c r="B3" s="132"/>
      <c r="C3" s="132"/>
      <c r="D3" s="132"/>
      <c r="E3" s="132"/>
      <c r="F3" s="132"/>
    </row>
    <row r="4" spans="1:6" x14ac:dyDescent="0.25">
      <c r="A4" s="132" t="s">
        <v>2</v>
      </c>
      <c r="B4" s="132"/>
      <c r="C4" s="132"/>
      <c r="D4" s="132"/>
      <c r="E4" s="132"/>
      <c r="F4" s="132"/>
    </row>
    <row r="6" spans="1:6" ht="26.85" customHeight="1" x14ac:dyDescent="0.25">
      <c r="A6" s="133" t="s">
        <v>124</v>
      </c>
      <c r="B6" s="133"/>
      <c r="C6" s="133"/>
      <c r="D6" s="133"/>
      <c r="E6" s="133"/>
      <c r="F6" s="133"/>
    </row>
    <row r="7" spans="1:6" x14ac:dyDescent="0.25">
      <c r="A7" s="4"/>
      <c r="B7" s="4"/>
      <c r="C7" s="4"/>
      <c r="D7" s="4"/>
      <c r="E7" s="4"/>
      <c r="F7" s="4"/>
    </row>
    <row r="8" spans="1:6" x14ac:dyDescent="0.25">
      <c r="A8" s="134" t="s">
        <v>125</v>
      </c>
      <c r="B8" s="134"/>
      <c r="C8" s="134"/>
      <c r="D8" s="134"/>
      <c r="E8" s="134"/>
      <c r="F8" s="134"/>
    </row>
    <row r="10" spans="1:6" ht="69" customHeight="1" x14ac:dyDescent="0.25">
      <c r="A10" s="135" t="s">
        <v>3</v>
      </c>
      <c r="B10" s="135" t="s">
        <v>4</v>
      </c>
      <c r="C10" s="135"/>
      <c r="D10" s="3" t="s">
        <v>5</v>
      </c>
      <c r="E10" s="135" t="s">
        <v>6</v>
      </c>
      <c r="F10" s="135" t="s">
        <v>7</v>
      </c>
    </row>
    <row r="11" spans="1:6" ht="60" x14ac:dyDescent="0.25">
      <c r="A11" s="135"/>
      <c r="B11" s="3" t="s">
        <v>126</v>
      </c>
      <c r="C11" s="3" t="s">
        <v>8</v>
      </c>
      <c r="D11" s="3" t="s">
        <v>9</v>
      </c>
      <c r="E11" s="135"/>
      <c r="F11" s="135"/>
    </row>
    <row r="12" spans="1:6" s="5" customForma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</row>
    <row r="13" spans="1:6" ht="86.25" x14ac:dyDescent="0.25">
      <c r="A13" s="9" t="s">
        <v>127</v>
      </c>
      <c r="B13" s="10">
        <f>B14+B15+B16</f>
        <v>63520.5</v>
      </c>
      <c r="C13" s="10">
        <f>C14+C15+C16</f>
        <v>67221.97</v>
      </c>
      <c r="D13" s="10">
        <f>D14+D15+D16</f>
        <v>65507.009999999995</v>
      </c>
      <c r="E13" s="11">
        <f>D13/C13*100</f>
        <v>97.448810262478176</v>
      </c>
      <c r="F13" s="12"/>
    </row>
    <row r="14" spans="1:6" ht="29.25" x14ac:dyDescent="0.25">
      <c r="A14" s="13" t="s">
        <v>10</v>
      </c>
      <c r="B14" s="10">
        <f>B19+B27+B43</f>
        <v>0</v>
      </c>
      <c r="C14" s="10">
        <f>C19+C27+C43</f>
        <v>0</v>
      </c>
      <c r="D14" s="10">
        <f>D19+D27+D43</f>
        <v>0</v>
      </c>
      <c r="E14" s="10">
        <v>0</v>
      </c>
      <c r="F14" s="12"/>
    </row>
    <row r="15" spans="1:6" ht="29.25" x14ac:dyDescent="0.25">
      <c r="A15" s="13" t="s">
        <v>11</v>
      </c>
      <c r="B15" s="10">
        <v>0</v>
      </c>
      <c r="C15" s="10">
        <v>0</v>
      </c>
      <c r="D15" s="10">
        <v>0</v>
      </c>
      <c r="E15" s="11">
        <v>0</v>
      </c>
      <c r="F15" s="12"/>
    </row>
    <row r="16" spans="1:6" ht="57.75" x14ac:dyDescent="0.25">
      <c r="A16" s="13" t="s">
        <v>12</v>
      </c>
      <c r="B16" s="10">
        <f>B21+B45+B53</f>
        <v>63520.5</v>
      </c>
      <c r="C16" s="10">
        <f>C21+C45+C53</f>
        <v>67221.97</v>
      </c>
      <c r="D16" s="10">
        <f>D21+D45+D53</f>
        <v>65507.009999999995</v>
      </c>
      <c r="E16" s="11">
        <f>D16/C16*100</f>
        <v>97.448810262478176</v>
      </c>
      <c r="F16" s="12"/>
    </row>
    <row r="17" spans="1:7" x14ac:dyDescent="0.25">
      <c r="A17" s="14" t="s">
        <v>13</v>
      </c>
      <c r="B17" s="15">
        <v>0</v>
      </c>
      <c r="C17" s="15">
        <v>0</v>
      </c>
      <c r="D17" s="15">
        <v>0</v>
      </c>
      <c r="E17" s="15">
        <v>0</v>
      </c>
      <c r="F17" s="12"/>
    </row>
    <row r="18" spans="1:7" ht="100.5" x14ac:dyDescent="0.25">
      <c r="A18" s="94" t="s">
        <v>128</v>
      </c>
      <c r="B18" s="95">
        <f>B19+B20+B21</f>
        <v>62160.5</v>
      </c>
      <c r="C18" s="95">
        <f>C19+C20+C21</f>
        <v>65708.62</v>
      </c>
      <c r="D18" s="95">
        <f>D19+D20+D21</f>
        <v>64306.53</v>
      </c>
      <c r="E18" s="96">
        <f>ROUND(D18/C18*100,2)</f>
        <v>97.87</v>
      </c>
      <c r="F18" s="97"/>
      <c r="G18" s="80"/>
    </row>
    <row r="19" spans="1:7" ht="30" x14ac:dyDescent="0.25">
      <c r="A19" s="14" t="s">
        <v>10</v>
      </c>
      <c r="B19" s="15">
        <v>0</v>
      </c>
      <c r="C19" s="15">
        <v>0</v>
      </c>
      <c r="D19" s="15">
        <v>0</v>
      </c>
      <c r="E19" s="15">
        <v>0</v>
      </c>
      <c r="F19" s="12"/>
    </row>
    <row r="20" spans="1:7" ht="30" x14ac:dyDescent="0.25">
      <c r="A20" s="14" t="s">
        <v>11</v>
      </c>
      <c r="B20" s="15">
        <v>0</v>
      </c>
      <c r="C20" s="15">
        <v>0</v>
      </c>
      <c r="D20" s="15">
        <v>0</v>
      </c>
      <c r="E20" s="15">
        <v>0</v>
      </c>
      <c r="F20" s="12"/>
    </row>
    <row r="21" spans="1:7" ht="45" x14ac:dyDescent="0.25">
      <c r="A21" s="14" t="s">
        <v>12</v>
      </c>
      <c r="B21" s="15">
        <f>B25+B29+B37+B41+B33</f>
        <v>62160.5</v>
      </c>
      <c r="C21" s="15">
        <f>C25+C29+C37+C41+C33</f>
        <v>65708.62</v>
      </c>
      <c r="D21" s="15">
        <f>D25+D29+D37+D41+D33</f>
        <v>64306.53</v>
      </c>
      <c r="E21" s="81">
        <f>ROUND(D21/C21*100,2)</f>
        <v>97.87</v>
      </c>
      <c r="F21" s="12"/>
    </row>
    <row r="22" spans="1:7" ht="114.75" x14ac:dyDescent="0.25">
      <c r="A22" s="9" t="s">
        <v>129</v>
      </c>
      <c r="B22" s="10">
        <f>B23+B24+B25</f>
        <v>1056.8</v>
      </c>
      <c r="C22" s="10">
        <f>C23+C24+C25</f>
        <v>1024.73</v>
      </c>
      <c r="D22" s="10">
        <f>D23+D24+D25</f>
        <v>960.12</v>
      </c>
      <c r="E22" s="81">
        <f>ROUND(D22/C22*100,2)</f>
        <v>93.69</v>
      </c>
      <c r="F22" s="20" t="s">
        <v>130</v>
      </c>
    </row>
    <row r="23" spans="1:7" ht="30" x14ac:dyDescent="0.25">
      <c r="A23" s="14" t="s">
        <v>10</v>
      </c>
      <c r="B23" s="15">
        <v>0</v>
      </c>
      <c r="C23" s="15">
        <v>0</v>
      </c>
      <c r="D23" s="15">
        <v>0</v>
      </c>
      <c r="E23" s="15">
        <v>0</v>
      </c>
      <c r="F23" s="12"/>
    </row>
    <row r="24" spans="1:7" ht="30" x14ac:dyDescent="0.25">
      <c r="A24" s="14" t="s">
        <v>11</v>
      </c>
      <c r="B24" s="15">
        <v>0</v>
      </c>
      <c r="C24" s="15">
        <v>0</v>
      </c>
      <c r="D24" s="15">
        <v>0</v>
      </c>
      <c r="E24" s="15">
        <v>0</v>
      </c>
      <c r="F24" s="12"/>
    </row>
    <row r="25" spans="1:7" ht="45" x14ac:dyDescent="0.25">
      <c r="A25" s="14" t="s">
        <v>12</v>
      </c>
      <c r="B25" s="15">
        <v>1056.8</v>
      </c>
      <c r="C25" s="15">
        <v>1024.73</v>
      </c>
      <c r="D25" s="15">
        <v>960.12</v>
      </c>
      <c r="E25" s="12">
        <f>ROUND(D25/C25*100,2)</f>
        <v>93.69</v>
      </c>
      <c r="F25" s="20"/>
    </row>
    <row r="26" spans="1:7" ht="186" x14ac:dyDescent="0.25">
      <c r="A26" s="77" t="s">
        <v>131</v>
      </c>
      <c r="B26" s="78">
        <f>B29</f>
        <v>1228.7</v>
      </c>
      <c r="C26" s="78">
        <f>C29</f>
        <v>1216.45</v>
      </c>
      <c r="D26" s="78">
        <f>D29</f>
        <v>1216.45</v>
      </c>
      <c r="E26" s="78">
        <f>E29</f>
        <v>100</v>
      </c>
      <c r="F26" s="79"/>
      <c r="G26" s="80"/>
    </row>
    <row r="27" spans="1:7" ht="30" x14ac:dyDescent="0.25">
      <c r="A27" s="14" t="s">
        <v>10</v>
      </c>
      <c r="B27" s="15">
        <v>0</v>
      </c>
      <c r="C27" s="15">
        <v>0</v>
      </c>
      <c r="D27" s="15">
        <v>0</v>
      </c>
      <c r="E27" s="15">
        <v>0</v>
      </c>
      <c r="F27" s="12"/>
    </row>
    <row r="28" spans="1:7" ht="30" x14ac:dyDescent="0.25">
      <c r="A28" s="14" t="s">
        <v>11</v>
      </c>
      <c r="B28" s="15">
        <v>0</v>
      </c>
      <c r="C28" s="15">
        <v>0</v>
      </c>
      <c r="D28" s="15">
        <v>0</v>
      </c>
      <c r="E28" s="16">
        <v>0</v>
      </c>
      <c r="F28" s="12"/>
    </row>
    <row r="29" spans="1:7" ht="45" x14ac:dyDescent="0.25">
      <c r="A29" s="14" t="s">
        <v>12</v>
      </c>
      <c r="B29" s="15">
        <v>1228.7</v>
      </c>
      <c r="C29" s="15">
        <v>1216.45</v>
      </c>
      <c r="D29" s="15">
        <v>1216.45</v>
      </c>
      <c r="E29" s="16">
        <f>D29/C29*100</f>
        <v>100</v>
      </c>
      <c r="F29" s="12"/>
    </row>
    <row r="30" spans="1:7" ht="86.25" x14ac:dyDescent="0.25">
      <c r="A30" s="17" t="s">
        <v>132</v>
      </c>
      <c r="B30" s="10">
        <f>B31+B32+B33</f>
        <v>1690.9</v>
      </c>
      <c r="C30" s="10">
        <f>C31+C32+C33</f>
        <v>1612.29</v>
      </c>
      <c r="D30" s="10">
        <f>D31+D32+D33</f>
        <v>1576.6</v>
      </c>
      <c r="E30" s="11">
        <f>D30/C30*100</f>
        <v>97.786378381060473</v>
      </c>
      <c r="F30" s="12"/>
    </row>
    <row r="31" spans="1:7" ht="30" x14ac:dyDescent="0.25">
      <c r="A31" s="14" t="s">
        <v>10</v>
      </c>
      <c r="B31" s="15">
        <v>0</v>
      </c>
      <c r="C31" s="15">
        <v>0</v>
      </c>
      <c r="D31" s="15">
        <v>0</v>
      </c>
      <c r="E31" s="15">
        <v>0</v>
      </c>
      <c r="F31" s="12"/>
    </row>
    <row r="32" spans="1:7" ht="30" x14ac:dyDescent="0.25">
      <c r="A32" s="14" t="s">
        <v>11</v>
      </c>
      <c r="B32" s="15">
        <v>0</v>
      </c>
      <c r="C32" s="15">
        <v>0</v>
      </c>
      <c r="D32" s="15">
        <v>0</v>
      </c>
      <c r="E32" s="15">
        <v>0</v>
      </c>
      <c r="F32" s="12"/>
    </row>
    <row r="33" spans="1:7" ht="45" x14ac:dyDescent="0.25">
      <c r="A33" s="14" t="s">
        <v>12</v>
      </c>
      <c r="B33" s="15">
        <v>1690.9</v>
      </c>
      <c r="C33" s="15">
        <v>1612.29</v>
      </c>
      <c r="D33" s="15">
        <v>1576.6</v>
      </c>
      <c r="E33" s="16">
        <f>D33/C33*100</f>
        <v>97.786378381060473</v>
      </c>
      <c r="F33" s="12"/>
    </row>
    <row r="34" spans="1:7" customFormat="1" ht="114.75" x14ac:dyDescent="0.25">
      <c r="A34" s="17" t="s">
        <v>133</v>
      </c>
      <c r="B34" s="10">
        <f>B35+B36+B37</f>
        <v>16328.5</v>
      </c>
      <c r="C34" s="10">
        <f>C35+C36+C37</f>
        <v>17444.09</v>
      </c>
      <c r="D34" s="10">
        <f>D35+D36+D37</f>
        <v>17394.97</v>
      </c>
      <c r="E34" s="11">
        <f>D34/C34*100</f>
        <v>99.71841466078196</v>
      </c>
      <c r="F34" s="12"/>
      <c r="G34" s="6"/>
    </row>
    <row r="35" spans="1:7" customFormat="1" ht="30" x14ac:dyDescent="0.25">
      <c r="A35" s="14" t="s">
        <v>10</v>
      </c>
      <c r="B35" s="15">
        <v>0</v>
      </c>
      <c r="C35" s="15">
        <v>0</v>
      </c>
      <c r="D35" s="15">
        <v>0</v>
      </c>
      <c r="E35" s="15">
        <v>0</v>
      </c>
      <c r="F35" s="12"/>
      <c r="G35" s="6"/>
    </row>
    <row r="36" spans="1:7" customFormat="1" ht="30" x14ac:dyDescent="0.25">
      <c r="A36" s="14" t="s">
        <v>11</v>
      </c>
      <c r="B36" s="15">
        <v>0</v>
      </c>
      <c r="C36" s="15">
        <v>0</v>
      </c>
      <c r="D36" s="15">
        <v>0</v>
      </c>
      <c r="E36" s="16">
        <v>0</v>
      </c>
      <c r="F36" s="12"/>
      <c r="G36" s="6"/>
    </row>
    <row r="37" spans="1:7" customFormat="1" ht="45" x14ac:dyDescent="0.25">
      <c r="A37" s="14" t="s">
        <v>12</v>
      </c>
      <c r="B37" s="15">
        <v>16328.5</v>
      </c>
      <c r="C37" s="15">
        <v>17444.09</v>
      </c>
      <c r="D37" s="15">
        <v>17394.97</v>
      </c>
      <c r="E37" s="16">
        <f>D37/C37*100</f>
        <v>99.71841466078196</v>
      </c>
      <c r="F37" s="12"/>
      <c r="G37" s="6"/>
    </row>
    <row r="38" spans="1:7" customFormat="1" ht="100.5" x14ac:dyDescent="0.25">
      <c r="A38" s="17" t="s">
        <v>134</v>
      </c>
      <c r="B38" s="10">
        <f>B39+B40+B41</f>
        <v>41855.599999999999</v>
      </c>
      <c r="C38" s="10">
        <f>C39+C40+C41</f>
        <v>44411.06</v>
      </c>
      <c r="D38" s="10">
        <f>D39+D40+D41</f>
        <v>43158.39</v>
      </c>
      <c r="E38" s="11">
        <f>D38/C38*100</f>
        <v>97.179373786619834</v>
      </c>
      <c r="F38" s="12"/>
      <c r="G38" s="6"/>
    </row>
    <row r="39" spans="1:7" customFormat="1" ht="30" x14ac:dyDescent="0.25">
      <c r="A39" s="14" t="s">
        <v>10</v>
      </c>
      <c r="B39" s="15">
        <v>0</v>
      </c>
      <c r="C39" s="15">
        <v>0</v>
      </c>
      <c r="D39" s="15">
        <v>0</v>
      </c>
      <c r="E39" s="15">
        <v>0</v>
      </c>
      <c r="F39" s="12"/>
      <c r="G39" s="6"/>
    </row>
    <row r="40" spans="1:7" customFormat="1" ht="30" x14ac:dyDescent="0.25">
      <c r="A40" s="14" t="s">
        <v>11</v>
      </c>
      <c r="B40" s="15">
        <v>0</v>
      </c>
      <c r="C40" s="15">
        <v>0</v>
      </c>
      <c r="D40" s="15">
        <v>0</v>
      </c>
      <c r="E40" s="16">
        <v>0</v>
      </c>
      <c r="F40" s="12"/>
      <c r="G40" s="6"/>
    </row>
    <row r="41" spans="1:7" customFormat="1" ht="45" x14ac:dyDescent="0.25">
      <c r="A41" s="14" t="s">
        <v>12</v>
      </c>
      <c r="B41" s="15">
        <v>41855.599999999999</v>
      </c>
      <c r="C41" s="15">
        <v>44411.06</v>
      </c>
      <c r="D41" s="15">
        <v>43158.39</v>
      </c>
      <c r="E41" s="16">
        <f>D41/C41*100</f>
        <v>97.179373786619834</v>
      </c>
      <c r="F41" s="12"/>
      <c r="G41" s="6"/>
    </row>
    <row r="42" spans="1:7" ht="114" x14ac:dyDescent="0.25">
      <c r="A42" s="98" t="s">
        <v>135</v>
      </c>
      <c r="B42" s="99">
        <f>B43+B44+B45</f>
        <v>360</v>
      </c>
      <c r="C42" s="99">
        <f>C43+C44+C45</f>
        <v>360</v>
      </c>
      <c r="D42" s="99">
        <f>D43+D44+D45</f>
        <v>47.13</v>
      </c>
      <c r="E42" s="100">
        <f>D42/C42*100</f>
        <v>13.091666666666669</v>
      </c>
      <c r="F42" s="101" t="s">
        <v>139</v>
      </c>
      <c r="G42" s="80" t="s">
        <v>14</v>
      </c>
    </row>
    <row r="43" spans="1:7" ht="30" x14ac:dyDescent="0.25">
      <c r="A43" s="14" t="s">
        <v>10</v>
      </c>
      <c r="B43" s="15">
        <f t="shared" ref="B43:D44" si="0">B47+B51</f>
        <v>0</v>
      </c>
      <c r="C43" s="15">
        <f t="shared" si="0"/>
        <v>0</v>
      </c>
      <c r="D43" s="15">
        <f t="shared" si="0"/>
        <v>0</v>
      </c>
      <c r="E43" s="15">
        <v>0</v>
      </c>
      <c r="F43" s="12"/>
    </row>
    <row r="44" spans="1:7" ht="30" x14ac:dyDescent="0.25">
      <c r="A44" s="14" t="s">
        <v>11</v>
      </c>
      <c r="B44" s="15">
        <f t="shared" si="0"/>
        <v>0</v>
      </c>
      <c r="C44" s="15">
        <f t="shared" si="0"/>
        <v>0</v>
      </c>
      <c r="D44" s="15">
        <f t="shared" si="0"/>
        <v>0</v>
      </c>
      <c r="E44" s="15">
        <v>0</v>
      </c>
      <c r="F44" s="12"/>
    </row>
    <row r="45" spans="1:7" ht="45" x14ac:dyDescent="0.25">
      <c r="A45" s="14" t="s">
        <v>12</v>
      </c>
      <c r="B45" s="15">
        <f>B49+B55</f>
        <v>360</v>
      </c>
      <c r="C45" s="15">
        <f>C49+C55</f>
        <v>360</v>
      </c>
      <c r="D45" s="15">
        <f>D49+D55</f>
        <v>47.13</v>
      </c>
      <c r="E45" s="16">
        <f>D45/C45*100</f>
        <v>13.091666666666669</v>
      </c>
      <c r="F45" s="12"/>
    </row>
    <row r="46" spans="1:7" customFormat="1" ht="129" x14ac:dyDescent="0.25">
      <c r="A46" s="18" t="s">
        <v>136</v>
      </c>
      <c r="B46" s="15">
        <f>B47+B48+B49</f>
        <v>360</v>
      </c>
      <c r="C46" s="15">
        <f>C47+C48+C49</f>
        <v>360</v>
      </c>
      <c r="D46" s="15">
        <f>D47+D48+D49</f>
        <v>47.13</v>
      </c>
      <c r="E46" s="16">
        <f>D46/C46*100</f>
        <v>13.091666666666669</v>
      </c>
      <c r="F46" s="19"/>
      <c r="G46" s="6"/>
    </row>
    <row r="47" spans="1:7" customFormat="1" ht="30" x14ac:dyDescent="0.25">
      <c r="A47" s="14" t="s">
        <v>10</v>
      </c>
      <c r="B47" s="15">
        <v>0</v>
      </c>
      <c r="C47" s="15">
        <v>0</v>
      </c>
      <c r="D47" s="15">
        <v>0</v>
      </c>
      <c r="E47" s="15">
        <v>0</v>
      </c>
      <c r="F47" s="12"/>
      <c r="G47" s="6"/>
    </row>
    <row r="48" spans="1:7" customFormat="1" ht="30" x14ac:dyDescent="0.25">
      <c r="A48" s="14" t="s">
        <v>11</v>
      </c>
      <c r="B48" s="15">
        <v>0</v>
      </c>
      <c r="C48" s="15">
        <v>0</v>
      </c>
      <c r="D48" s="15">
        <v>0</v>
      </c>
      <c r="E48" s="16">
        <v>0</v>
      </c>
      <c r="F48" s="12"/>
      <c r="G48" s="6"/>
    </row>
    <row r="49" spans="1:7" customFormat="1" ht="45" x14ac:dyDescent="0.25">
      <c r="A49" s="14" t="s">
        <v>12</v>
      </c>
      <c r="B49" s="15">
        <v>360</v>
      </c>
      <c r="C49" s="15">
        <v>360</v>
      </c>
      <c r="D49" s="15">
        <v>47.13</v>
      </c>
      <c r="E49" s="16">
        <f>D49/C49*100</f>
        <v>13.091666666666669</v>
      </c>
      <c r="F49" s="12"/>
      <c r="G49" s="6"/>
    </row>
    <row r="50" spans="1:7" customFormat="1" ht="72" x14ac:dyDescent="0.25">
      <c r="A50" s="73" t="s">
        <v>137</v>
      </c>
      <c r="B50" s="75">
        <f>B51+B52+B53</f>
        <v>1000</v>
      </c>
      <c r="C50" s="75">
        <f>C51+C52+C53</f>
        <v>1153.3499999999999</v>
      </c>
      <c r="D50" s="75">
        <f>D51+D52+D53</f>
        <v>1153.3499999999999</v>
      </c>
      <c r="E50" s="76">
        <f>D50/C50*100</f>
        <v>100</v>
      </c>
      <c r="F50" s="74"/>
      <c r="G50" s="102"/>
    </row>
    <row r="51" spans="1:7" customFormat="1" ht="30" x14ac:dyDescent="0.25">
      <c r="A51" s="14" t="s">
        <v>10</v>
      </c>
      <c r="B51" s="15">
        <v>0</v>
      </c>
      <c r="C51" s="15">
        <v>0</v>
      </c>
      <c r="D51" s="15">
        <v>0</v>
      </c>
      <c r="E51" s="15">
        <v>0</v>
      </c>
      <c r="F51" s="12"/>
      <c r="G51" s="6"/>
    </row>
    <row r="52" spans="1:7" customFormat="1" ht="30" x14ac:dyDescent="0.25">
      <c r="A52" s="14" t="s">
        <v>11</v>
      </c>
      <c r="B52" s="15">
        <v>0</v>
      </c>
      <c r="C52" s="15">
        <v>0</v>
      </c>
      <c r="D52" s="15">
        <v>0</v>
      </c>
      <c r="E52" s="16">
        <v>0</v>
      </c>
      <c r="F52" s="12"/>
      <c r="G52" s="6"/>
    </row>
    <row r="53" spans="1:7" customFormat="1" ht="45" x14ac:dyDescent="0.25">
      <c r="A53" s="14" t="s">
        <v>12</v>
      </c>
      <c r="B53" s="15">
        <f>B54</f>
        <v>1000</v>
      </c>
      <c r="C53" s="15">
        <f>C54</f>
        <v>1153.3499999999999</v>
      </c>
      <c r="D53" s="15">
        <f>D54</f>
        <v>1153.3499999999999</v>
      </c>
      <c r="E53" s="15">
        <f>E54</f>
        <v>100</v>
      </c>
      <c r="F53" s="12"/>
      <c r="G53" s="6"/>
    </row>
    <row r="54" spans="1:7" customFormat="1" ht="43.5" x14ac:dyDescent="0.25">
      <c r="A54" s="18" t="s">
        <v>138</v>
      </c>
      <c r="B54" s="15">
        <f>SUM(B55:B57)</f>
        <v>1000</v>
      </c>
      <c r="C54" s="15">
        <f>SUM(C55:C57)</f>
        <v>1153.3499999999999</v>
      </c>
      <c r="D54" s="15">
        <f>SUM(D55:D57)</f>
        <v>1153.3499999999999</v>
      </c>
      <c r="E54" s="16">
        <f>D54/C54*100</f>
        <v>100</v>
      </c>
      <c r="F54" s="12"/>
      <c r="G54" s="6"/>
    </row>
    <row r="55" spans="1:7" customFormat="1" ht="30" x14ac:dyDescent="0.25">
      <c r="A55" s="14" t="s">
        <v>10</v>
      </c>
      <c r="B55" s="15">
        <v>0</v>
      </c>
      <c r="C55" s="15">
        <v>0</v>
      </c>
      <c r="D55" s="15">
        <v>0</v>
      </c>
      <c r="E55" s="15">
        <v>0</v>
      </c>
      <c r="F55" s="12"/>
      <c r="G55" s="6"/>
    </row>
    <row r="56" spans="1:7" ht="30" x14ac:dyDescent="0.25">
      <c r="A56" s="14" t="s">
        <v>11</v>
      </c>
      <c r="B56" s="15">
        <v>0</v>
      </c>
      <c r="C56" s="15">
        <v>0</v>
      </c>
      <c r="D56" s="15">
        <v>0</v>
      </c>
      <c r="E56" s="16">
        <v>0</v>
      </c>
    </row>
    <row r="57" spans="1:7" ht="45" x14ac:dyDescent="0.25">
      <c r="A57" s="14" t="s">
        <v>12</v>
      </c>
      <c r="B57" s="15">
        <v>1000</v>
      </c>
      <c r="C57" s="15">
        <v>1153.3499999999999</v>
      </c>
      <c r="D57" s="15">
        <v>1153.3499999999999</v>
      </c>
      <c r="E57" s="16">
        <f>D57/C57*100</f>
        <v>100</v>
      </c>
    </row>
    <row r="58" spans="1:7" x14ac:dyDescent="0.25">
      <c r="A58" s="6" t="s">
        <v>15</v>
      </c>
    </row>
    <row r="59" spans="1:7" x14ac:dyDescent="0.25">
      <c r="A59" s="6" t="s">
        <v>16</v>
      </c>
    </row>
    <row r="60" spans="1:7" x14ac:dyDescent="0.25">
      <c r="A60" s="6" t="s">
        <v>17</v>
      </c>
    </row>
    <row r="61" spans="1:7" x14ac:dyDescent="0.25">
      <c r="A61" s="6" t="s">
        <v>18</v>
      </c>
    </row>
    <row r="62" spans="1:7" x14ac:dyDescent="0.25">
      <c r="A62" s="6" t="s">
        <v>19</v>
      </c>
    </row>
    <row r="157" spans="1:1" x14ac:dyDescent="0.25">
      <c r="A157" s="6" t="s">
        <v>20</v>
      </c>
    </row>
  </sheetData>
  <mergeCells count="8">
    <mergeCell ref="A3:F3"/>
    <mergeCell ref="A4:F4"/>
    <mergeCell ref="A6:F6"/>
    <mergeCell ref="A8:F8"/>
    <mergeCell ref="A10:A11"/>
    <mergeCell ref="B10:C10"/>
    <mergeCell ref="E10:E11"/>
    <mergeCell ref="F10:F11"/>
  </mergeCells>
  <pageMargins left="0.7" right="0.7" top="0.75" bottom="0.75" header="0.511811023622047" footer="0.511811023622047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zoomScale="90" zoomScaleNormal="90" workbookViewId="0">
      <selection activeCell="G45" sqref="G45"/>
    </sheetView>
  </sheetViews>
  <sheetFormatPr defaultColWidth="9.140625" defaultRowHeight="15" x14ac:dyDescent="0.25"/>
  <cols>
    <col min="1" max="1" width="6.5703125" style="6" customWidth="1"/>
    <col min="2" max="2" width="23.140625" style="6" customWidth="1"/>
    <col min="3" max="3" width="6.85546875" style="6" customWidth="1"/>
    <col min="4" max="6" width="9.140625" style="6"/>
    <col min="7" max="7" width="11.85546875" style="6" customWidth="1"/>
    <col min="8" max="8" width="29.140625" style="6" customWidth="1"/>
    <col min="9" max="16384" width="9.140625" style="6"/>
  </cols>
  <sheetData>
    <row r="2" spans="1:8" x14ac:dyDescent="0.25">
      <c r="A2" s="132" t="s">
        <v>21</v>
      </c>
      <c r="B2" s="132"/>
      <c r="C2" s="132"/>
      <c r="D2" s="132"/>
      <c r="E2" s="132"/>
      <c r="F2" s="132"/>
      <c r="G2" s="132"/>
      <c r="H2" s="132"/>
    </row>
    <row r="4" spans="1:8" ht="42" customHeight="1" x14ac:dyDescent="0.25">
      <c r="A4" s="136" t="s">
        <v>22</v>
      </c>
      <c r="B4" s="136" t="s">
        <v>23</v>
      </c>
      <c r="C4" s="136" t="s">
        <v>24</v>
      </c>
      <c r="D4" s="136" t="s">
        <v>25</v>
      </c>
      <c r="E4" s="136"/>
      <c r="F4" s="136"/>
      <c r="G4" s="136"/>
      <c r="H4" s="136" t="s">
        <v>26</v>
      </c>
    </row>
    <row r="5" spans="1:8" ht="75" customHeight="1" x14ac:dyDescent="0.25">
      <c r="A5" s="136"/>
      <c r="B5" s="136"/>
      <c r="C5" s="136"/>
      <c r="D5" s="136" t="s">
        <v>27</v>
      </c>
      <c r="E5" s="136" t="s">
        <v>28</v>
      </c>
      <c r="F5" s="136"/>
      <c r="G5" s="136"/>
      <c r="H5" s="136"/>
    </row>
    <row r="6" spans="1:8" x14ac:dyDescent="0.25">
      <c r="A6" s="136"/>
      <c r="B6" s="136"/>
      <c r="C6" s="136"/>
      <c r="D6" s="136"/>
      <c r="E6" s="20" t="s">
        <v>29</v>
      </c>
      <c r="F6" s="20" t="s">
        <v>30</v>
      </c>
      <c r="G6" s="20" t="s">
        <v>31</v>
      </c>
      <c r="H6" s="136"/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/>
      <c r="H7" s="12">
        <v>7</v>
      </c>
    </row>
    <row r="8" spans="1:8" ht="230.25" x14ac:dyDescent="0.25">
      <c r="A8" s="2">
        <v>1</v>
      </c>
      <c r="B8" s="83" t="s">
        <v>140</v>
      </c>
      <c r="C8" s="20" t="s">
        <v>32</v>
      </c>
      <c r="D8" s="22">
        <v>100</v>
      </c>
      <c r="E8" s="84">
        <v>99.7</v>
      </c>
      <c r="F8" s="22">
        <v>89.5</v>
      </c>
      <c r="G8" s="23">
        <f>ROUND((F8/E8*100),1)</f>
        <v>89.8</v>
      </c>
      <c r="H8" s="20" t="s">
        <v>142</v>
      </c>
    </row>
    <row r="9" spans="1:8" ht="255" x14ac:dyDescent="0.25">
      <c r="A9" s="2">
        <v>2</v>
      </c>
      <c r="B9" s="21" t="s">
        <v>141</v>
      </c>
      <c r="C9" s="20" t="s">
        <v>32</v>
      </c>
      <c r="D9" s="24">
        <v>52.3</v>
      </c>
      <c r="E9" s="24">
        <v>56.94</v>
      </c>
      <c r="F9" s="24">
        <v>64.099999999999994</v>
      </c>
      <c r="G9" s="23">
        <v>100</v>
      </c>
      <c r="H9" s="20" t="s">
        <v>143</v>
      </c>
    </row>
    <row r="10" spans="1:8" x14ac:dyDescent="0.25">
      <c r="A10" s="2"/>
      <c r="B10" s="21"/>
      <c r="C10" s="20"/>
      <c r="D10" s="22"/>
      <c r="E10" s="25"/>
      <c r="F10" s="24"/>
      <c r="G10" s="23"/>
      <c r="H10" s="12"/>
    </row>
    <row r="11" spans="1:8" x14ac:dyDescent="0.25">
      <c r="A11" s="2"/>
      <c r="B11" s="21"/>
      <c r="C11" s="20"/>
      <c r="D11" s="22"/>
      <c r="E11" s="25"/>
      <c r="F11" s="24"/>
      <c r="G11" s="72"/>
      <c r="H11" s="20"/>
    </row>
    <row r="12" spans="1:8" hidden="1" x14ac:dyDescent="0.25">
      <c r="A12" s="20"/>
      <c r="B12" s="20"/>
      <c r="C12" s="20"/>
      <c r="D12" s="20"/>
      <c r="E12" s="20"/>
      <c r="F12" s="20"/>
      <c r="G12" s="26" t="e">
        <f t="shared" ref="G12:G43" si="0">F12/E12*100</f>
        <v>#DIV/0!</v>
      </c>
      <c r="H12" s="12"/>
    </row>
    <row r="13" spans="1:8" hidden="1" x14ac:dyDescent="0.25">
      <c r="A13" s="20"/>
      <c r="B13" s="20"/>
      <c r="C13" s="20"/>
      <c r="D13" s="20"/>
      <c r="E13" s="20"/>
      <c r="F13" s="20"/>
      <c r="G13" s="26" t="e">
        <f t="shared" si="0"/>
        <v>#DIV/0!</v>
      </c>
      <c r="H13" s="12"/>
    </row>
    <row r="14" spans="1:8" hidden="1" x14ac:dyDescent="0.25">
      <c r="A14" s="20"/>
      <c r="B14" s="20"/>
      <c r="C14" s="20"/>
      <c r="D14" s="20"/>
      <c r="E14" s="20"/>
      <c r="F14" s="20"/>
      <c r="G14" s="26" t="e">
        <f t="shared" si="0"/>
        <v>#DIV/0!</v>
      </c>
      <c r="H14" s="12"/>
    </row>
    <row r="15" spans="1:8" hidden="1" x14ac:dyDescent="0.25">
      <c r="A15" s="20"/>
      <c r="B15" s="20"/>
      <c r="C15" s="20"/>
      <c r="D15" s="20"/>
      <c r="E15" s="20"/>
      <c r="F15" s="20"/>
      <c r="G15" s="26" t="e">
        <f t="shared" si="0"/>
        <v>#DIV/0!</v>
      </c>
      <c r="H15" s="12"/>
    </row>
    <row r="16" spans="1:8" hidden="1" x14ac:dyDescent="0.25">
      <c r="A16" s="20"/>
      <c r="B16" s="20"/>
      <c r="C16" s="20"/>
      <c r="D16" s="20"/>
      <c r="E16" s="20"/>
      <c r="F16" s="20"/>
      <c r="G16" s="26" t="e">
        <f t="shared" si="0"/>
        <v>#DIV/0!</v>
      </c>
      <c r="H16" s="12"/>
    </row>
    <row r="17" spans="1:8" hidden="1" x14ac:dyDescent="0.25">
      <c r="A17" s="20"/>
      <c r="B17" s="20"/>
      <c r="C17" s="20"/>
      <c r="D17" s="20"/>
      <c r="E17" s="20"/>
      <c r="F17" s="20"/>
      <c r="G17" s="26" t="e">
        <f t="shared" si="0"/>
        <v>#DIV/0!</v>
      </c>
      <c r="H17" s="12"/>
    </row>
    <row r="18" spans="1:8" hidden="1" x14ac:dyDescent="0.25">
      <c r="A18" s="20"/>
      <c r="B18" s="20"/>
      <c r="C18" s="20"/>
      <c r="D18" s="20"/>
      <c r="E18" s="20"/>
      <c r="F18" s="20"/>
      <c r="G18" s="26" t="e">
        <f t="shared" si="0"/>
        <v>#DIV/0!</v>
      </c>
      <c r="H18" s="12"/>
    </row>
    <row r="19" spans="1:8" hidden="1" x14ac:dyDescent="0.25">
      <c r="A19" s="12"/>
      <c r="B19" s="12"/>
      <c r="C19" s="12"/>
      <c r="D19" s="12"/>
      <c r="E19" s="12"/>
      <c r="F19" s="12"/>
      <c r="G19" s="26" t="e">
        <f t="shared" si="0"/>
        <v>#DIV/0!</v>
      </c>
      <c r="H19" s="12"/>
    </row>
    <row r="20" spans="1:8" hidden="1" x14ac:dyDescent="0.25">
      <c r="A20" s="12"/>
      <c r="B20" s="12"/>
      <c r="C20" s="12"/>
      <c r="D20" s="12"/>
      <c r="E20" s="12"/>
      <c r="F20" s="12"/>
      <c r="G20" s="26" t="e">
        <f t="shared" si="0"/>
        <v>#DIV/0!</v>
      </c>
      <c r="H20" s="12"/>
    </row>
    <row r="21" spans="1:8" hidden="1" x14ac:dyDescent="0.25">
      <c r="A21" s="12"/>
      <c r="B21" s="12"/>
      <c r="C21" s="12"/>
      <c r="D21" s="12"/>
      <c r="E21" s="12"/>
      <c r="F21" s="12"/>
      <c r="G21" s="26" t="e">
        <f t="shared" si="0"/>
        <v>#DIV/0!</v>
      </c>
      <c r="H21" s="12"/>
    </row>
    <row r="22" spans="1:8" hidden="1" x14ac:dyDescent="0.25">
      <c r="A22" s="12"/>
      <c r="B22" s="12"/>
      <c r="C22" s="12"/>
      <c r="D22" s="12"/>
      <c r="E22" s="12"/>
      <c r="F22" s="12"/>
      <c r="G22" s="26" t="e">
        <f t="shared" si="0"/>
        <v>#DIV/0!</v>
      </c>
      <c r="H22" s="12"/>
    </row>
    <row r="23" spans="1:8" hidden="1" x14ac:dyDescent="0.25">
      <c r="A23" s="12"/>
      <c r="B23" s="12"/>
      <c r="C23" s="12"/>
      <c r="D23" s="12"/>
      <c r="E23" s="12"/>
      <c r="F23" s="12"/>
      <c r="G23" s="26" t="e">
        <f t="shared" si="0"/>
        <v>#DIV/0!</v>
      </c>
      <c r="H23" s="12"/>
    </row>
    <row r="24" spans="1:8" hidden="1" x14ac:dyDescent="0.25">
      <c r="A24" s="12"/>
      <c r="B24" s="12"/>
      <c r="C24" s="12"/>
      <c r="D24" s="12"/>
      <c r="E24" s="12"/>
      <c r="F24" s="12"/>
      <c r="G24" s="26" t="e">
        <f t="shared" si="0"/>
        <v>#DIV/0!</v>
      </c>
      <c r="H24" s="12"/>
    </row>
    <row r="25" spans="1:8" hidden="1" x14ac:dyDescent="0.25">
      <c r="A25" s="12"/>
      <c r="B25" s="12"/>
      <c r="C25" s="12"/>
      <c r="D25" s="12"/>
      <c r="E25" s="12"/>
      <c r="F25" s="12"/>
      <c r="G25" s="26" t="e">
        <f t="shared" si="0"/>
        <v>#DIV/0!</v>
      </c>
      <c r="H25" s="12"/>
    </row>
    <row r="26" spans="1:8" hidden="1" x14ac:dyDescent="0.25">
      <c r="A26" s="12"/>
      <c r="B26" s="12"/>
      <c r="C26" s="12"/>
      <c r="D26" s="12"/>
      <c r="E26" s="12"/>
      <c r="F26" s="12"/>
      <c r="G26" s="26" t="e">
        <f t="shared" si="0"/>
        <v>#DIV/0!</v>
      </c>
      <c r="H26" s="12"/>
    </row>
    <row r="27" spans="1:8" hidden="1" x14ac:dyDescent="0.25">
      <c r="A27" s="12"/>
      <c r="B27" s="12"/>
      <c r="C27" s="12"/>
      <c r="D27" s="12"/>
      <c r="E27" s="12"/>
      <c r="F27" s="12"/>
      <c r="G27" s="26" t="e">
        <f t="shared" si="0"/>
        <v>#DIV/0!</v>
      </c>
      <c r="H27" s="12"/>
    </row>
    <row r="28" spans="1:8" hidden="1" x14ac:dyDescent="0.25">
      <c r="A28" s="12"/>
      <c r="B28" s="12"/>
      <c r="C28" s="12"/>
      <c r="D28" s="12"/>
      <c r="E28" s="12"/>
      <c r="F28" s="12"/>
      <c r="G28" s="26" t="e">
        <f t="shared" si="0"/>
        <v>#DIV/0!</v>
      </c>
      <c r="H28" s="12"/>
    </row>
    <row r="29" spans="1:8" hidden="1" x14ac:dyDescent="0.25">
      <c r="A29" s="12"/>
      <c r="B29" s="12"/>
      <c r="C29" s="12"/>
      <c r="D29" s="12"/>
      <c r="E29" s="12"/>
      <c r="F29" s="12"/>
      <c r="G29" s="26" t="e">
        <f t="shared" si="0"/>
        <v>#DIV/0!</v>
      </c>
      <c r="H29" s="12"/>
    </row>
    <row r="30" spans="1:8" hidden="1" x14ac:dyDescent="0.25">
      <c r="A30" s="12"/>
      <c r="B30" s="12"/>
      <c r="C30" s="12"/>
      <c r="D30" s="12"/>
      <c r="E30" s="12"/>
      <c r="F30" s="12"/>
      <c r="G30" s="26" t="e">
        <f t="shared" si="0"/>
        <v>#DIV/0!</v>
      </c>
      <c r="H30" s="12"/>
    </row>
    <row r="31" spans="1:8" hidden="1" x14ac:dyDescent="0.25">
      <c r="A31" s="12"/>
      <c r="B31" s="12"/>
      <c r="C31" s="12"/>
      <c r="D31" s="12"/>
      <c r="E31" s="12"/>
      <c r="F31" s="12"/>
      <c r="G31" s="26" t="e">
        <f t="shared" si="0"/>
        <v>#DIV/0!</v>
      </c>
      <c r="H31" s="12"/>
    </row>
    <row r="32" spans="1:8" hidden="1" x14ac:dyDescent="0.25">
      <c r="A32" s="12"/>
      <c r="B32" s="12"/>
      <c r="C32" s="12"/>
      <c r="D32" s="12"/>
      <c r="E32" s="12"/>
      <c r="F32" s="12"/>
      <c r="G32" s="26" t="e">
        <f t="shared" si="0"/>
        <v>#DIV/0!</v>
      </c>
      <c r="H32" s="12"/>
    </row>
    <row r="33" spans="1:8" hidden="1" x14ac:dyDescent="0.25">
      <c r="A33" s="12"/>
      <c r="B33" s="12"/>
      <c r="C33" s="12"/>
      <c r="D33" s="12"/>
      <c r="E33" s="12"/>
      <c r="F33" s="12"/>
      <c r="G33" s="26" t="e">
        <f t="shared" si="0"/>
        <v>#DIV/0!</v>
      </c>
      <c r="H33" s="12"/>
    </row>
    <row r="34" spans="1:8" hidden="1" x14ac:dyDescent="0.25">
      <c r="A34" s="12"/>
      <c r="B34" s="12"/>
      <c r="C34" s="12"/>
      <c r="D34" s="12"/>
      <c r="E34" s="12"/>
      <c r="F34" s="12"/>
      <c r="G34" s="26" t="e">
        <f t="shared" si="0"/>
        <v>#DIV/0!</v>
      </c>
      <c r="H34" s="12"/>
    </row>
    <row r="35" spans="1:8" hidden="1" x14ac:dyDescent="0.25">
      <c r="A35" s="12"/>
      <c r="B35" s="12"/>
      <c r="C35" s="12"/>
      <c r="D35" s="12"/>
      <c r="E35" s="12"/>
      <c r="F35" s="12"/>
      <c r="G35" s="26" t="e">
        <f t="shared" si="0"/>
        <v>#DIV/0!</v>
      </c>
      <c r="H35" s="12"/>
    </row>
    <row r="36" spans="1:8" hidden="1" x14ac:dyDescent="0.25">
      <c r="A36" s="12"/>
      <c r="B36" s="12"/>
      <c r="C36" s="12"/>
      <c r="D36" s="12"/>
      <c r="E36" s="12"/>
      <c r="F36" s="12"/>
      <c r="G36" s="26" t="e">
        <f t="shared" si="0"/>
        <v>#DIV/0!</v>
      </c>
      <c r="H36" s="12"/>
    </row>
    <row r="37" spans="1:8" hidden="1" x14ac:dyDescent="0.25">
      <c r="A37" s="12"/>
      <c r="B37" s="12"/>
      <c r="C37" s="12"/>
      <c r="D37" s="12"/>
      <c r="E37" s="12"/>
      <c r="F37" s="12"/>
      <c r="G37" s="26" t="e">
        <f t="shared" si="0"/>
        <v>#DIV/0!</v>
      </c>
      <c r="H37" s="12"/>
    </row>
    <row r="38" spans="1:8" hidden="1" x14ac:dyDescent="0.25">
      <c r="A38" s="12"/>
      <c r="B38" s="12"/>
      <c r="C38" s="12"/>
      <c r="D38" s="12"/>
      <c r="E38" s="12"/>
      <c r="F38" s="12"/>
      <c r="G38" s="26" t="e">
        <f t="shared" si="0"/>
        <v>#DIV/0!</v>
      </c>
      <c r="H38" s="12"/>
    </row>
    <row r="39" spans="1:8" hidden="1" x14ac:dyDescent="0.25">
      <c r="A39" s="12"/>
      <c r="B39" s="12"/>
      <c r="C39" s="12"/>
      <c r="D39" s="12"/>
      <c r="E39" s="12"/>
      <c r="F39" s="12"/>
      <c r="G39" s="26" t="e">
        <f t="shared" si="0"/>
        <v>#DIV/0!</v>
      </c>
      <c r="H39" s="12"/>
    </row>
    <row r="40" spans="1:8" hidden="1" x14ac:dyDescent="0.25">
      <c r="A40" s="12"/>
      <c r="B40" s="12"/>
      <c r="C40" s="12"/>
      <c r="D40" s="12"/>
      <c r="E40" s="12"/>
      <c r="F40" s="12"/>
      <c r="G40" s="26" t="e">
        <f t="shared" si="0"/>
        <v>#DIV/0!</v>
      </c>
      <c r="H40" s="12"/>
    </row>
    <row r="41" spans="1:8" hidden="1" x14ac:dyDescent="0.25">
      <c r="A41" s="12"/>
      <c r="B41" s="12"/>
      <c r="C41" s="12"/>
      <c r="D41" s="12"/>
      <c r="E41" s="12"/>
      <c r="F41" s="12"/>
      <c r="G41" s="26" t="e">
        <f t="shared" si="0"/>
        <v>#DIV/0!</v>
      </c>
      <c r="H41" s="12"/>
    </row>
    <row r="42" spans="1:8" hidden="1" x14ac:dyDescent="0.25">
      <c r="A42" s="12"/>
      <c r="B42" s="12"/>
      <c r="C42" s="12"/>
      <c r="D42" s="12"/>
      <c r="E42" s="12"/>
      <c r="F42" s="12"/>
      <c r="G42" s="26" t="e">
        <f t="shared" si="0"/>
        <v>#DIV/0!</v>
      </c>
      <c r="H42" s="12"/>
    </row>
    <row r="43" spans="1:8" hidden="1" x14ac:dyDescent="0.25">
      <c r="A43" s="12"/>
      <c r="B43" s="12"/>
      <c r="C43" s="12"/>
      <c r="D43" s="12"/>
      <c r="E43" s="12"/>
      <c r="F43" s="12"/>
      <c r="G43" s="26" t="e">
        <f t="shared" si="0"/>
        <v>#DIV/0!</v>
      </c>
      <c r="H43" s="12"/>
    </row>
    <row r="44" spans="1:8" x14ac:dyDescent="0.25">
      <c r="F44" s="27" t="s">
        <v>33</v>
      </c>
      <c r="G44" s="71">
        <f>(G9+G8)/2</f>
        <v>94.9</v>
      </c>
    </row>
  </sheetData>
  <mergeCells count="8">
    <mergeCell ref="A2:H2"/>
    <mergeCell ref="A4:A6"/>
    <mergeCell ref="B4:B6"/>
    <mergeCell ref="C4:C6"/>
    <mergeCell ref="D4:G4"/>
    <mergeCell ref="H4:H6"/>
    <mergeCell ref="D5:D6"/>
    <mergeCell ref="E5:G5"/>
  </mergeCells>
  <pageMargins left="0.7" right="0.7" top="0.75" bottom="0.75" header="0.511811023622047" footer="0.51181102362204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R46"/>
  <sheetViews>
    <sheetView topLeftCell="A4" zoomScale="80" zoomScaleNormal="80" workbookViewId="0">
      <selection activeCell="P39" sqref="P39"/>
    </sheetView>
  </sheetViews>
  <sheetFormatPr defaultColWidth="9.140625" defaultRowHeight="15" x14ac:dyDescent="0.25"/>
  <cols>
    <col min="1" max="1" width="9.140625" style="28"/>
    <col min="2" max="2" width="19.85546875" style="28" customWidth="1"/>
    <col min="3" max="16384" width="9.140625" style="28"/>
  </cols>
  <sheetData>
    <row r="3" spans="1:18" x14ac:dyDescent="0.25">
      <c r="A3" s="138" t="s">
        <v>34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8" x14ac:dyDescent="0.25">
      <c r="A4" s="139" t="s">
        <v>144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8" x14ac:dyDescent="0.25">
      <c r="B5" s="28" t="s">
        <v>157</v>
      </c>
    </row>
    <row r="6" spans="1:18" x14ac:dyDescent="0.25">
      <c r="A6" s="138" t="s">
        <v>35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</row>
    <row r="8" spans="1:18" x14ac:dyDescent="0.25">
      <c r="A8" s="140" t="s">
        <v>22</v>
      </c>
      <c r="B8" s="140" t="s">
        <v>36</v>
      </c>
      <c r="C8" s="140" t="s">
        <v>37</v>
      </c>
      <c r="D8" s="140" t="s">
        <v>38</v>
      </c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 t="s">
        <v>39</v>
      </c>
      <c r="P8" s="140" t="s">
        <v>40</v>
      </c>
    </row>
    <row r="9" spans="1:18" x14ac:dyDescent="0.25">
      <c r="A9" s="140"/>
      <c r="B9" s="140"/>
      <c r="C9" s="140"/>
      <c r="D9" s="1" t="s">
        <v>41</v>
      </c>
      <c r="E9" s="1" t="s">
        <v>42</v>
      </c>
      <c r="F9" s="1" t="s">
        <v>43</v>
      </c>
      <c r="G9" s="1" t="s">
        <v>44</v>
      </c>
      <c r="H9" s="1" t="s">
        <v>45</v>
      </c>
      <c r="I9" s="1" t="s">
        <v>46</v>
      </c>
      <c r="J9" s="1" t="s">
        <v>47</v>
      </c>
      <c r="K9" s="1" t="s">
        <v>48</v>
      </c>
      <c r="L9" s="1" t="s">
        <v>49</v>
      </c>
      <c r="M9" s="1" t="s">
        <v>50</v>
      </c>
      <c r="N9" s="1" t="s">
        <v>51</v>
      </c>
      <c r="O9" s="140"/>
      <c r="P9" s="140"/>
    </row>
    <row r="10" spans="1:18" x14ac:dyDescent="0.25">
      <c r="A10" s="29">
        <v>1</v>
      </c>
      <c r="B10" s="1">
        <v>2</v>
      </c>
      <c r="C10" s="1">
        <v>3</v>
      </c>
      <c r="D10" s="1">
        <v>4</v>
      </c>
      <c r="E10" s="29">
        <v>5</v>
      </c>
      <c r="F10" s="29">
        <v>6</v>
      </c>
      <c r="G10" s="29">
        <v>7</v>
      </c>
      <c r="H10" s="29">
        <v>8</v>
      </c>
      <c r="I10" s="29">
        <v>9</v>
      </c>
      <c r="J10" s="29">
        <v>10</v>
      </c>
      <c r="K10" s="29">
        <v>11</v>
      </c>
      <c r="L10" s="29">
        <v>12</v>
      </c>
      <c r="M10" s="29">
        <v>13</v>
      </c>
      <c r="N10" s="29">
        <v>14</v>
      </c>
      <c r="O10" s="29">
        <v>15</v>
      </c>
      <c r="P10" s="29"/>
    </row>
    <row r="11" spans="1:18" x14ac:dyDescent="0.25">
      <c r="A11" s="145" t="s">
        <v>244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6"/>
    </row>
    <row r="12" spans="1:18" x14ac:dyDescent="0.25">
      <c r="A12" s="143">
        <v>1</v>
      </c>
      <c r="B12" s="140" t="s">
        <v>239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R12" s="129"/>
    </row>
    <row r="13" spans="1:18" x14ac:dyDescent="0.25">
      <c r="A13" s="143"/>
      <c r="B13" s="1" t="s">
        <v>52</v>
      </c>
      <c r="C13" s="28" t="s">
        <v>32</v>
      </c>
      <c r="D13" s="30">
        <v>94</v>
      </c>
      <c r="E13" s="30">
        <v>94</v>
      </c>
      <c r="F13" s="30">
        <v>94</v>
      </c>
      <c r="G13" s="30">
        <v>94</v>
      </c>
      <c r="H13" s="30">
        <v>94</v>
      </c>
      <c r="I13" s="30">
        <v>94</v>
      </c>
      <c r="J13" s="30">
        <v>94</v>
      </c>
      <c r="K13" s="30">
        <v>94</v>
      </c>
      <c r="L13" s="30">
        <v>94</v>
      </c>
      <c r="M13" s="30">
        <v>94</v>
      </c>
      <c r="N13" s="30">
        <v>94.6</v>
      </c>
      <c r="O13" s="29">
        <v>94.6</v>
      </c>
      <c r="P13" s="29"/>
    </row>
    <row r="14" spans="1:18" x14ac:dyDescent="0.25">
      <c r="A14" s="143"/>
      <c r="B14" s="85" t="s">
        <v>54</v>
      </c>
      <c r="C14" s="92" t="s">
        <v>32</v>
      </c>
      <c r="D14" s="93">
        <v>94</v>
      </c>
      <c r="E14" s="93">
        <v>94</v>
      </c>
      <c r="F14" s="93">
        <v>98</v>
      </c>
      <c r="G14" s="93">
        <v>98</v>
      </c>
      <c r="H14" s="93">
        <v>98</v>
      </c>
      <c r="I14" s="93">
        <v>98</v>
      </c>
      <c r="J14" s="93">
        <v>98</v>
      </c>
      <c r="K14" s="93">
        <v>98</v>
      </c>
      <c r="L14" s="93">
        <v>98</v>
      </c>
      <c r="M14" s="93">
        <v>98</v>
      </c>
      <c r="N14" s="87">
        <v>98</v>
      </c>
      <c r="O14" s="87">
        <v>98</v>
      </c>
      <c r="P14" s="90">
        <v>100</v>
      </c>
    </row>
    <row r="15" spans="1:18" x14ac:dyDescent="0.25">
      <c r="A15" s="143">
        <v>2</v>
      </c>
      <c r="B15" s="137" t="s">
        <v>145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</row>
    <row r="16" spans="1:18" x14ac:dyDescent="0.25">
      <c r="A16" s="143"/>
      <c r="B16" s="85" t="s">
        <v>52</v>
      </c>
      <c r="C16" s="92" t="s">
        <v>32</v>
      </c>
      <c r="D16" s="89">
        <v>81.8</v>
      </c>
      <c r="E16" s="89">
        <v>81.8</v>
      </c>
      <c r="F16" s="89">
        <v>81.8</v>
      </c>
      <c r="G16" s="89">
        <v>81.8</v>
      </c>
      <c r="H16" s="89">
        <v>81.8</v>
      </c>
      <c r="I16" s="89">
        <v>81.8</v>
      </c>
      <c r="J16" s="89">
        <v>81.8</v>
      </c>
      <c r="K16" s="89">
        <v>81.8</v>
      </c>
      <c r="L16" s="89">
        <v>81.8</v>
      </c>
      <c r="M16" s="89">
        <v>81.8</v>
      </c>
      <c r="N16" s="89">
        <v>81.8</v>
      </c>
      <c r="O16" s="89">
        <v>81.8</v>
      </c>
      <c r="P16" s="87"/>
    </row>
    <row r="17" spans="1:16" x14ac:dyDescent="0.25">
      <c r="A17" s="152"/>
      <c r="B17" s="124" t="s">
        <v>54</v>
      </c>
      <c r="C17" s="92" t="s">
        <v>32</v>
      </c>
      <c r="D17" s="125">
        <v>81.8</v>
      </c>
      <c r="E17" s="125">
        <v>81.8</v>
      </c>
      <c r="F17" s="125">
        <v>70.599999999999994</v>
      </c>
      <c r="G17" s="125">
        <v>70.599999999999994</v>
      </c>
      <c r="H17" s="125">
        <v>70.599999999999994</v>
      </c>
      <c r="I17" s="125">
        <v>70.599999999999994</v>
      </c>
      <c r="J17" s="125">
        <v>70.599999999999994</v>
      </c>
      <c r="K17" s="125">
        <v>70.599999999999994</v>
      </c>
      <c r="L17" s="125">
        <v>70.599999999999994</v>
      </c>
      <c r="M17" s="125">
        <v>70.599999999999994</v>
      </c>
      <c r="N17" s="125">
        <v>70.599999999999994</v>
      </c>
      <c r="O17" s="125">
        <v>70.599999999999994</v>
      </c>
      <c r="P17" s="126">
        <f>O17/O16*100</f>
        <v>86.30806845965769</v>
      </c>
    </row>
    <row r="18" spans="1:16" ht="33.75" customHeight="1" x14ac:dyDescent="0.25">
      <c r="A18" s="147" t="s">
        <v>245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9"/>
    </row>
    <row r="19" spans="1:16" x14ac:dyDescent="0.25">
      <c r="A19" s="143">
        <v>3</v>
      </c>
      <c r="B19" s="137" t="s">
        <v>146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</row>
    <row r="20" spans="1:16" x14ac:dyDescent="0.25">
      <c r="A20" s="143"/>
      <c r="B20" s="85" t="s">
        <v>52</v>
      </c>
      <c r="C20" s="92" t="s">
        <v>32</v>
      </c>
      <c r="D20" s="89">
        <v>98</v>
      </c>
      <c r="E20" s="89">
        <v>98</v>
      </c>
      <c r="F20" s="89">
        <v>98</v>
      </c>
      <c r="G20" s="89">
        <v>98</v>
      </c>
      <c r="H20" s="89">
        <v>98</v>
      </c>
      <c r="I20" s="89">
        <v>98</v>
      </c>
      <c r="J20" s="89">
        <v>98</v>
      </c>
      <c r="K20" s="89">
        <v>98</v>
      </c>
      <c r="L20" s="89">
        <v>98</v>
      </c>
      <c r="M20" s="89">
        <v>98</v>
      </c>
      <c r="N20" s="89">
        <v>98</v>
      </c>
      <c r="O20" s="89">
        <v>98</v>
      </c>
      <c r="P20" s="87"/>
    </row>
    <row r="21" spans="1:16" x14ac:dyDescent="0.25">
      <c r="A21" s="143"/>
      <c r="B21" s="85" t="s">
        <v>54</v>
      </c>
      <c r="C21" s="92" t="s">
        <v>32</v>
      </c>
      <c r="D21" s="89">
        <v>98</v>
      </c>
      <c r="E21" s="89">
        <v>98</v>
      </c>
      <c r="F21" s="89">
        <v>98</v>
      </c>
      <c r="G21" s="89">
        <v>98</v>
      </c>
      <c r="H21" s="89">
        <v>98</v>
      </c>
      <c r="I21" s="89">
        <v>98</v>
      </c>
      <c r="J21" s="89">
        <v>98</v>
      </c>
      <c r="K21" s="89">
        <v>98</v>
      </c>
      <c r="L21" s="89">
        <v>98</v>
      </c>
      <c r="M21" s="89">
        <v>98</v>
      </c>
      <c r="N21" s="89">
        <v>98</v>
      </c>
      <c r="O21" s="89">
        <v>98</v>
      </c>
      <c r="P21" s="88">
        <f>O21/O20*100</f>
        <v>100</v>
      </c>
    </row>
    <row r="22" spans="1:16" x14ac:dyDescent="0.25">
      <c r="A22" s="143">
        <v>4</v>
      </c>
      <c r="B22" s="137" t="s">
        <v>147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</row>
    <row r="23" spans="1:16" x14ac:dyDescent="0.25">
      <c r="A23" s="143"/>
      <c r="B23" s="85" t="s">
        <v>52</v>
      </c>
      <c r="C23" s="92" t="s">
        <v>55</v>
      </c>
      <c r="D23" s="89">
        <v>40</v>
      </c>
      <c r="E23" s="89">
        <v>40</v>
      </c>
      <c r="F23" s="89">
        <v>40</v>
      </c>
      <c r="G23" s="89">
        <v>40</v>
      </c>
      <c r="H23" s="89">
        <v>40</v>
      </c>
      <c r="I23" s="89">
        <v>40</v>
      </c>
      <c r="J23" s="89">
        <v>40</v>
      </c>
      <c r="K23" s="89">
        <v>40</v>
      </c>
      <c r="L23" s="89">
        <v>40</v>
      </c>
      <c r="M23" s="89">
        <v>46</v>
      </c>
      <c r="N23" s="89">
        <v>46</v>
      </c>
      <c r="O23" s="86">
        <v>46</v>
      </c>
      <c r="P23" s="87"/>
    </row>
    <row r="24" spans="1:16" x14ac:dyDescent="0.25">
      <c r="A24" s="143"/>
      <c r="B24" s="85" t="s">
        <v>54</v>
      </c>
      <c r="C24" s="92" t="s">
        <v>55</v>
      </c>
      <c r="D24" s="89">
        <v>40</v>
      </c>
      <c r="E24" s="89">
        <v>40</v>
      </c>
      <c r="F24" s="89">
        <v>40</v>
      </c>
      <c r="G24" s="89">
        <v>40</v>
      </c>
      <c r="H24" s="89">
        <v>40</v>
      </c>
      <c r="I24" s="89">
        <v>40</v>
      </c>
      <c r="J24" s="89">
        <v>40</v>
      </c>
      <c r="K24" s="89">
        <v>40</v>
      </c>
      <c r="L24" s="89">
        <v>40</v>
      </c>
      <c r="M24" s="87">
        <v>46</v>
      </c>
      <c r="N24" s="87">
        <v>46</v>
      </c>
      <c r="O24" s="87">
        <v>46</v>
      </c>
      <c r="P24" s="88">
        <v>100</v>
      </c>
    </row>
    <row r="25" spans="1:16" x14ac:dyDescent="0.25">
      <c r="A25" s="143">
        <v>5</v>
      </c>
      <c r="B25" s="137" t="s">
        <v>148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1:16" x14ac:dyDescent="0.25">
      <c r="A26" s="143"/>
      <c r="B26" s="1" t="s">
        <v>52</v>
      </c>
      <c r="C26" s="28" t="s">
        <v>55</v>
      </c>
      <c r="D26" s="30" t="s">
        <v>149</v>
      </c>
      <c r="E26" s="82" t="s">
        <v>149</v>
      </c>
      <c r="F26" s="82" t="s">
        <v>149</v>
      </c>
      <c r="G26" s="30" t="s">
        <v>149</v>
      </c>
      <c r="H26" s="82" t="s">
        <v>149</v>
      </c>
      <c r="I26" s="82" t="s">
        <v>149</v>
      </c>
      <c r="J26" s="30" t="s">
        <v>149</v>
      </c>
      <c r="K26" s="82" t="s">
        <v>149</v>
      </c>
      <c r="L26" s="82" t="s">
        <v>149</v>
      </c>
      <c r="M26" s="30" t="s">
        <v>149</v>
      </c>
      <c r="N26" s="82" t="s">
        <v>149</v>
      </c>
      <c r="O26" s="82" t="s">
        <v>149</v>
      </c>
      <c r="P26" s="29"/>
    </row>
    <row r="27" spans="1:16" x14ac:dyDescent="0.25">
      <c r="A27" s="152"/>
      <c r="B27" s="124" t="s">
        <v>54</v>
      </c>
      <c r="C27" s="124" t="s">
        <v>55</v>
      </c>
      <c r="D27" s="127" t="s">
        <v>149</v>
      </c>
      <c r="E27" s="82" t="s">
        <v>149</v>
      </c>
      <c r="F27" s="82" t="s">
        <v>149</v>
      </c>
      <c r="G27" s="127" t="s">
        <v>149</v>
      </c>
      <c r="H27" s="82" t="s">
        <v>149</v>
      </c>
      <c r="I27" s="82" t="s">
        <v>149</v>
      </c>
      <c r="J27" s="127" t="s">
        <v>149</v>
      </c>
      <c r="K27" s="82" t="s">
        <v>149</v>
      </c>
      <c r="L27" s="82" t="s">
        <v>149</v>
      </c>
      <c r="M27" s="127" t="s">
        <v>149</v>
      </c>
      <c r="N27" s="82" t="s">
        <v>149</v>
      </c>
      <c r="O27" s="82" t="s">
        <v>149</v>
      </c>
      <c r="P27" s="128">
        <v>100</v>
      </c>
    </row>
    <row r="28" spans="1:16" x14ac:dyDescent="0.25">
      <c r="A28" s="150" t="s">
        <v>246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</row>
    <row r="29" spans="1:16" x14ac:dyDescent="0.25">
      <c r="A29" s="143">
        <v>6</v>
      </c>
      <c r="B29" s="137" t="s">
        <v>150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</row>
    <row r="30" spans="1:16" x14ac:dyDescent="0.25">
      <c r="A30" s="143"/>
      <c r="B30" s="85" t="s">
        <v>52</v>
      </c>
      <c r="C30" s="85" t="s">
        <v>55</v>
      </c>
      <c r="D30" s="89">
        <v>124</v>
      </c>
      <c r="E30" s="89">
        <v>248</v>
      </c>
      <c r="F30" s="89">
        <v>372</v>
      </c>
      <c r="G30" s="89">
        <v>496</v>
      </c>
      <c r="H30" s="89">
        <v>620</v>
      </c>
      <c r="I30" s="89">
        <v>744</v>
      </c>
      <c r="J30" s="89">
        <v>868</v>
      </c>
      <c r="K30" s="89">
        <v>992</v>
      </c>
      <c r="L30" s="89">
        <v>1116</v>
      </c>
      <c r="M30" s="89">
        <v>1240</v>
      </c>
      <c r="N30" s="89">
        <v>1248</v>
      </c>
      <c r="O30" s="86">
        <v>1248</v>
      </c>
      <c r="P30" s="87"/>
    </row>
    <row r="31" spans="1:16" x14ac:dyDescent="0.25">
      <c r="A31" s="143"/>
      <c r="B31" s="85" t="s">
        <v>54</v>
      </c>
      <c r="C31" s="85" t="s">
        <v>55</v>
      </c>
      <c r="D31" s="86">
        <v>124</v>
      </c>
      <c r="E31" s="86">
        <v>248</v>
      </c>
      <c r="F31" s="86">
        <v>372</v>
      </c>
      <c r="G31" s="86">
        <v>458</v>
      </c>
      <c r="H31" s="86">
        <v>644</v>
      </c>
      <c r="I31" s="86">
        <v>768</v>
      </c>
      <c r="J31" s="86">
        <v>900</v>
      </c>
      <c r="K31" s="86">
        <v>1024</v>
      </c>
      <c r="L31" s="86">
        <v>1180</v>
      </c>
      <c r="M31" s="87">
        <v>1290</v>
      </c>
      <c r="N31" s="87">
        <v>1326</v>
      </c>
      <c r="O31" s="87">
        <v>1326</v>
      </c>
      <c r="P31" s="91">
        <v>100</v>
      </c>
    </row>
    <row r="32" spans="1:16" x14ac:dyDescent="0.25">
      <c r="A32" s="143">
        <v>7</v>
      </c>
      <c r="B32" s="137" t="s">
        <v>151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</row>
    <row r="33" spans="1:16" x14ac:dyDescent="0.25">
      <c r="A33" s="143"/>
      <c r="B33" s="85" t="s">
        <v>52</v>
      </c>
      <c r="C33" s="85" t="s">
        <v>55</v>
      </c>
      <c r="D33" s="89">
        <v>14</v>
      </c>
      <c r="E33" s="89">
        <v>28</v>
      </c>
      <c r="F33" s="89">
        <v>42</v>
      </c>
      <c r="G33" s="89">
        <v>56</v>
      </c>
      <c r="H33" s="89">
        <v>70</v>
      </c>
      <c r="I33" s="89">
        <v>84</v>
      </c>
      <c r="J33" s="89">
        <v>98</v>
      </c>
      <c r="K33" s="89">
        <v>112</v>
      </c>
      <c r="L33" s="89">
        <v>126</v>
      </c>
      <c r="M33" s="89">
        <v>140</v>
      </c>
      <c r="N33" s="89">
        <v>154</v>
      </c>
      <c r="O33" s="86">
        <v>162</v>
      </c>
      <c r="P33" s="87"/>
    </row>
    <row r="34" spans="1:16" x14ac:dyDescent="0.25">
      <c r="A34" s="143"/>
      <c r="B34" s="85" t="s">
        <v>54</v>
      </c>
      <c r="C34" s="85" t="s">
        <v>55</v>
      </c>
      <c r="D34" s="86">
        <v>14</v>
      </c>
      <c r="E34" s="86">
        <v>28</v>
      </c>
      <c r="F34" s="86">
        <v>42</v>
      </c>
      <c r="G34" s="86">
        <v>56</v>
      </c>
      <c r="H34" s="86">
        <v>71</v>
      </c>
      <c r="I34" s="86">
        <v>85</v>
      </c>
      <c r="J34" s="86">
        <v>98</v>
      </c>
      <c r="K34" s="86">
        <v>112</v>
      </c>
      <c r="L34" s="86">
        <v>128</v>
      </c>
      <c r="M34" s="87">
        <v>141</v>
      </c>
      <c r="N34" s="87">
        <v>156</v>
      </c>
      <c r="O34" s="87">
        <v>164</v>
      </c>
      <c r="P34" s="88">
        <v>100</v>
      </c>
    </row>
    <row r="35" spans="1:16" x14ac:dyDescent="0.25">
      <c r="A35" s="143">
        <v>8</v>
      </c>
      <c r="B35" s="137" t="s">
        <v>152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</row>
    <row r="36" spans="1:16" x14ac:dyDescent="0.25">
      <c r="A36" s="143"/>
      <c r="B36" s="85" t="s">
        <v>52</v>
      </c>
      <c r="C36" s="85" t="s">
        <v>32</v>
      </c>
      <c r="D36" s="87">
        <v>25</v>
      </c>
      <c r="E36" s="87">
        <v>25</v>
      </c>
      <c r="F36" s="87">
        <v>25</v>
      </c>
      <c r="G36" s="87">
        <v>25</v>
      </c>
      <c r="H36" s="87">
        <v>25</v>
      </c>
      <c r="I36" s="87">
        <v>25</v>
      </c>
      <c r="J36" s="87">
        <v>25</v>
      </c>
      <c r="K36" s="87">
        <v>25</v>
      </c>
      <c r="L36" s="87">
        <v>25</v>
      </c>
      <c r="M36" s="87">
        <v>25</v>
      </c>
      <c r="N36" s="87">
        <v>37.5</v>
      </c>
      <c r="O36" s="87">
        <v>37.5</v>
      </c>
      <c r="P36" s="87"/>
    </row>
    <row r="37" spans="1:16" x14ac:dyDescent="0.25">
      <c r="A37" s="143"/>
      <c r="B37" s="85" t="s">
        <v>54</v>
      </c>
      <c r="C37" s="85" t="s">
        <v>32</v>
      </c>
      <c r="D37" s="87">
        <v>25</v>
      </c>
      <c r="E37" s="87">
        <v>25</v>
      </c>
      <c r="F37" s="87">
        <v>25</v>
      </c>
      <c r="G37" s="87">
        <v>25</v>
      </c>
      <c r="H37" s="87">
        <v>25</v>
      </c>
      <c r="I37" s="87">
        <v>25</v>
      </c>
      <c r="J37" s="87">
        <v>25</v>
      </c>
      <c r="K37" s="87">
        <v>25</v>
      </c>
      <c r="L37" s="87">
        <v>25</v>
      </c>
      <c r="M37" s="87">
        <v>25</v>
      </c>
      <c r="N37" s="87">
        <v>37.5</v>
      </c>
      <c r="O37" s="87">
        <v>37.5</v>
      </c>
      <c r="P37" s="88">
        <f>O37/O36*100</f>
        <v>100</v>
      </c>
    </row>
    <row r="39" spans="1:16" x14ac:dyDescent="0.25">
      <c r="N39" s="144" t="s">
        <v>231</v>
      </c>
      <c r="O39" s="144"/>
      <c r="P39" s="69">
        <f>(P14+P17)/2</f>
        <v>93.154034229828852</v>
      </c>
    </row>
    <row r="40" spans="1:16" x14ac:dyDescent="0.25">
      <c r="N40" s="151" t="s">
        <v>232</v>
      </c>
      <c r="O40" s="151"/>
      <c r="P40" s="69">
        <f>(P21+P24+P27)/3</f>
        <v>100</v>
      </c>
    </row>
    <row r="41" spans="1:16" x14ac:dyDescent="0.25">
      <c r="N41" s="151" t="s">
        <v>233</v>
      </c>
      <c r="O41" s="151"/>
      <c r="P41" s="69">
        <f>(P31+P34+P37)/3</f>
        <v>100</v>
      </c>
    </row>
    <row r="42" spans="1:16" x14ac:dyDescent="0.25">
      <c r="N42" s="141"/>
      <c r="O42" s="141"/>
      <c r="P42" s="69"/>
    </row>
    <row r="46" spans="1:16" x14ac:dyDescent="0.25">
      <c r="L46" s="142" t="s">
        <v>156</v>
      </c>
      <c r="M46" s="142"/>
      <c r="N46" s="142"/>
      <c r="O46" s="142"/>
      <c r="P46" s="31">
        <f>(P39+P40+P41)/3</f>
        <v>97.71801140994296</v>
      </c>
    </row>
  </sheetData>
  <mergeCells count="33">
    <mergeCell ref="A19:A21"/>
    <mergeCell ref="A28:P28"/>
    <mergeCell ref="N40:O40"/>
    <mergeCell ref="N41:O41"/>
    <mergeCell ref="A22:A24"/>
    <mergeCell ref="B22:P22"/>
    <mergeCell ref="A25:A27"/>
    <mergeCell ref="B25:P25"/>
    <mergeCell ref="A29:A31"/>
    <mergeCell ref="B29:P29"/>
    <mergeCell ref="N42:O42"/>
    <mergeCell ref="L46:O46"/>
    <mergeCell ref="A32:A34"/>
    <mergeCell ref="B32:P32"/>
    <mergeCell ref="A35:A37"/>
    <mergeCell ref="B35:P35"/>
    <mergeCell ref="N39:O39"/>
    <mergeCell ref="B19:P19"/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P11"/>
    <mergeCell ref="A18:P18"/>
    <mergeCell ref="A12:A14"/>
    <mergeCell ref="B12:P12"/>
    <mergeCell ref="A15:A17"/>
    <mergeCell ref="B15:P15"/>
  </mergeCells>
  <pageMargins left="0.7" right="0.7" top="0.75" bottom="0.75" header="0.511811023622047" footer="0.511811023622047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90"/>
  <sheetViews>
    <sheetView tabSelected="1" zoomScale="85" zoomScaleNormal="85" workbookViewId="0">
      <selection activeCell="D14" sqref="D14"/>
    </sheetView>
  </sheetViews>
  <sheetFormatPr defaultColWidth="8.7109375" defaultRowHeight="15" x14ac:dyDescent="0.25"/>
  <cols>
    <col min="1" max="1" width="10.28515625" style="32" bestFit="1" customWidth="1"/>
    <col min="2" max="2" width="22.140625" style="32" customWidth="1"/>
    <col min="3" max="3" width="19.28515625" style="32" customWidth="1"/>
    <col min="4" max="4" width="18.7109375" style="32" customWidth="1"/>
    <col min="5" max="5" width="16.28515625" style="32" customWidth="1"/>
    <col min="6" max="6" width="18.85546875" style="32" customWidth="1"/>
    <col min="7" max="7" width="28.42578125" style="32" customWidth="1"/>
    <col min="8" max="16384" width="8.7109375" style="32"/>
  </cols>
  <sheetData>
    <row r="1" spans="1:8" ht="29.25" customHeight="1" x14ac:dyDescent="0.25">
      <c r="A1" s="153" t="s">
        <v>177</v>
      </c>
      <c r="B1" s="154"/>
      <c r="C1" s="154"/>
      <c r="D1" s="154"/>
      <c r="E1" s="154"/>
      <c r="F1" s="154"/>
      <c r="G1" s="154"/>
      <c r="H1" s="154"/>
    </row>
    <row r="3" spans="1:8" ht="97.5" customHeight="1" x14ac:dyDescent="0.25">
      <c r="A3" s="14" t="s">
        <v>57</v>
      </c>
      <c r="B3" s="14" t="s">
        <v>58</v>
      </c>
      <c r="C3" s="14" t="s">
        <v>59</v>
      </c>
      <c r="D3" s="14" t="s">
        <v>60</v>
      </c>
      <c r="E3" s="14" t="s">
        <v>61</v>
      </c>
      <c r="F3" s="14" t="s">
        <v>62</v>
      </c>
      <c r="G3" s="14" t="s">
        <v>63</v>
      </c>
      <c r="H3" s="14" t="s">
        <v>64</v>
      </c>
    </row>
    <row r="4" spans="1:8" x14ac:dyDescent="0.25">
      <c r="A4" s="33">
        <v>1</v>
      </c>
      <c r="B4" s="14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/>
    </row>
    <row r="5" spans="1:8" ht="48" customHeight="1" x14ac:dyDescent="0.25">
      <c r="A5" s="34" t="s">
        <v>65</v>
      </c>
      <c r="B5" s="155" t="s">
        <v>178</v>
      </c>
      <c r="C5" s="156"/>
      <c r="D5" s="156"/>
      <c r="E5" s="156"/>
      <c r="F5" s="156"/>
      <c r="G5" s="157"/>
      <c r="H5" s="33"/>
    </row>
    <row r="6" spans="1:8" x14ac:dyDescent="0.25">
      <c r="A6" s="35" t="s">
        <v>66</v>
      </c>
      <c r="B6" s="158" t="s">
        <v>179</v>
      </c>
      <c r="C6" s="159"/>
      <c r="D6" s="159"/>
      <c r="E6" s="159"/>
      <c r="F6" s="159"/>
      <c r="G6" s="160"/>
      <c r="H6" s="33"/>
    </row>
    <row r="7" spans="1:8" ht="39" thickBot="1" x14ac:dyDescent="0.3">
      <c r="A7" s="33" t="s">
        <v>67</v>
      </c>
      <c r="B7" s="115" t="s">
        <v>180</v>
      </c>
      <c r="C7" s="116">
        <v>45666</v>
      </c>
      <c r="D7" s="116">
        <v>45651</v>
      </c>
      <c r="E7" s="161" t="s">
        <v>184</v>
      </c>
      <c r="F7" s="115" t="s">
        <v>187</v>
      </c>
      <c r="G7" s="52" t="s">
        <v>101</v>
      </c>
      <c r="H7" s="33" t="s">
        <v>68</v>
      </c>
    </row>
    <row r="8" spans="1:8" ht="102.75" thickBot="1" x14ac:dyDescent="0.3">
      <c r="A8" s="33" t="s">
        <v>71</v>
      </c>
      <c r="B8" s="115" t="s">
        <v>181</v>
      </c>
      <c r="C8" s="116">
        <v>45838</v>
      </c>
      <c r="D8" s="116">
        <v>45730</v>
      </c>
      <c r="E8" s="162"/>
      <c r="F8" s="115" t="s">
        <v>185</v>
      </c>
      <c r="G8" s="52" t="s">
        <v>101</v>
      </c>
      <c r="H8" s="33" t="s">
        <v>68</v>
      </c>
    </row>
    <row r="9" spans="1:8" ht="64.5" thickBot="1" x14ac:dyDescent="0.3">
      <c r="A9" s="33" t="s">
        <v>213</v>
      </c>
      <c r="B9" s="115" t="s">
        <v>182</v>
      </c>
      <c r="C9" s="116">
        <v>46011</v>
      </c>
      <c r="D9" s="116">
        <v>45730</v>
      </c>
      <c r="E9" s="162"/>
      <c r="F9" s="115" t="s">
        <v>189</v>
      </c>
      <c r="G9" s="52" t="s">
        <v>101</v>
      </c>
      <c r="H9" s="33" t="s">
        <v>68</v>
      </c>
    </row>
    <row r="10" spans="1:8" ht="51.75" thickBot="1" x14ac:dyDescent="0.3">
      <c r="A10" s="33" t="s">
        <v>214</v>
      </c>
      <c r="B10" s="115" t="s">
        <v>183</v>
      </c>
      <c r="C10" s="116">
        <v>46021</v>
      </c>
      <c r="D10" s="116">
        <v>45730</v>
      </c>
      <c r="E10" s="163"/>
      <c r="F10" s="115" t="s">
        <v>188</v>
      </c>
      <c r="G10" s="52" t="s">
        <v>101</v>
      </c>
      <c r="H10" s="33" t="s">
        <v>68</v>
      </c>
    </row>
    <row r="11" spans="1:8" ht="33.75" customHeight="1" x14ac:dyDescent="0.25">
      <c r="A11" s="117" t="s">
        <v>208</v>
      </c>
      <c r="B11" s="164" t="s">
        <v>190</v>
      </c>
      <c r="C11" s="164"/>
      <c r="D11" s="164"/>
      <c r="E11" s="164"/>
      <c r="F11" s="164"/>
      <c r="G11" s="164"/>
      <c r="H11" s="33"/>
    </row>
    <row r="12" spans="1:8" ht="48.6" customHeight="1" thickBot="1" x14ac:dyDescent="0.3">
      <c r="A12" s="33" t="s">
        <v>209</v>
      </c>
      <c r="B12" s="115" t="s">
        <v>191</v>
      </c>
      <c r="C12" s="116">
        <v>45666</v>
      </c>
      <c r="D12" s="116">
        <v>45651</v>
      </c>
      <c r="E12" s="165" t="s">
        <v>194</v>
      </c>
      <c r="F12" s="115" t="s">
        <v>187</v>
      </c>
      <c r="G12" s="52" t="s">
        <v>101</v>
      </c>
      <c r="H12" s="33" t="s">
        <v>68</v>
      </c>
    </row>
    <row r="13" spans="1:8" ht="102.75" thickBot="1" x14ac:dyDescent="0.3">
      <c r="A13" s="33" t="s">
        <v>210</v>
      </c>
      <c r="B13" s="115" t="s">
        <v>181</v>
      </c>
      <c r="C13" s="116">
        <v>45930</v>
      </c>
      <c r="D13" s="116">
        <v>45734</v>
      </c>
      <c r="E13" s="166"/>
      <c r="F13" s="115" t="s">
        <v>250</v>
      </c>
      <c r="G13" s="52" t="s">
        <v>101</v>
      </c>
      <c r="H13" s="33" t="s">
        <v>68</v>
      </c>
    </row>
    <row r="14" spans="1:8" ht="88.9" customHeight="1" thickBot="1" x14ac:dyDescent="0.3">
      <c r="A14" s="33" t="s">
        <v>211</v>
      </c>
      <c r="B14" s="115" t="s">
        <v>192</v>
      </c>
      <c r="C14" s="116">
        <v>46011</v>
      </c>
      <c r="D14" s="131">
        <v>46007</v>
      </c>
      <c r="E14" s="166"/>
      <c r="F14" s="115" t="s">
        <v>195</v>
      </c>
      <c r="G14" s="52" t="s">
        <v>101</v>
      </c>
      <c r="H14" s="104" t="s">
        <v>68</v>
      </c>
    </row>
    <row r="15" spans="1:8" ht="121.5" customHeight="1" thickBot="1" x14ac:dyDescent="0.3">
      <c r="A15" s="33" t="s">
        <v>212</v>
      </c>
      <c r="B15" s="115" t="s">
        <v>193</v>
      </c>
      <c r="C15" s="116">
        <v>46021</v>
      </c>
      <c r="D15" s="130" t="s">
        <v>248</v>
      </c>
      <c r="E15" s="167"/>
      <c r="F15" s="115" t="s">
        <v>249</v>
      </c>
      <c r="G15" s="52" t="s">
        <v>101</v>
      </c>
      <c r="H15" s="33" t="s">
        <v>68</v>
      </c>
    </row>
    <row r="16" spans="1:8" ht="58.5" customHeight="1" x14ac:dyDescent="0.25">
      <c r="A16" s="34" t="s">
        <v>72</v>
      </c>
      <c r="B16" s="168" t="s">
        <v>196</v>
      </c>
      <c r="C16" s="168"/>
      <c r="D16" s="168"/>
      <c r="E16" s="168"/>
      <c r="F16" s="168"/>
      <c r="G16" s="168"/>
      <c r="H16" s="33"/>
    </row>
    <row r="17" spans="1:8" ht="24.6" customHeight="1" x14ac:dyDescent="0.25">
      <c r="A17" s="36" t="s">
        <v>73</v>
      </c>
      <c r="B17" s="169" t="s">
        <v>197</v>
      </c>
      <c r="C17" s="169"/>
      <c r="D17" s="169"/>
      <c r="E17" s="169"/>
      <c r="F17" s="169"/>
      <c r="G17" s="169"/>
      <c r="H17" s="33"/>
    </row>
    <row r="18" spans="1:8" ht="51.4" customHeight="1" thickBot="1" x14ac:dyDescent="0.3">
      <c r="A18" s="37" t="s">
        <v>74</v>
      </c>
      <c r="B18" s="115" t="s">
        <v>198</v>
      </c>
      <c r="C18" s="116">
        <v>45666</v>
      </c>
      <c r="D18" s="116">
        <v>45651</v>
      </c>
      <c r="E18" s="165" t="s">
        <v>184</v>
      </c>
      <c r="F18" s="115" t="s">
        <v>187</v>
      </c>
      <c r="G18" s="52" t="s">
        <v>101</v>
      </c>
      <c r="H18" s="33" t="s">
        <v>68</v>
      </c>
    </row>
    <row r="19" spans="1:8" ht="102.75" thickBot="1" x14ac:dyDescent="0.3">
      <c r="A19" s="37" t="s">
        <v>75</v>
      </c>
      <c r="B19" s="115" t="s">
        <v>199</v>
      </c>
      <c r="C19" s="116">
        <v>45838</v>
      </c>
      <c r="D19" s="116">
        <v>45736</v>
      </c>
      <c r="E19" s="166"/>
      <c r="F19" s="115" t="s">
        <v>202</v>
      </c>
      <c r="G19" s="52" t="s">
        <v>101</v>
      </c>
      <c r="H19" s="33" t="s">
        <v>68</v>
      </c>
    </row>
    <row r="20" spans="1:8" ht="86.65" customHeight="1" thickBot="1" x14ac:dyDescent="0.3">
      <c r="A20" s="37" t="s">
        <v>76</v>
      </c>
      <c r="B20" s="115" t="s">
        <v>200</v>
      </c>
      <c r="C20" s="116">
        <v>46011</v>
      </c>
      <c r="D20" s="116">
        <v>45745</v>
      </c>
      <c r="E20" s="166"/>
      <c r="F20" s="115" t="s">
        <v>186</v>
      </c>
      <c r="G20" s="52" t="s">
        <v>101</v>
      </c>
      <c r="H20" s="33" t="s">
        <v>68</v>
      </c>
    </row>
    <row r="21" spans="1:8" ht="63.4" customHeight="1" thickBot="1" x14ac:dyDescent="0.3">
      <c r="A21" s="37" t="s">
        <v>77</v>
      </c>
      <c r="B21" s="115" t="s">
        <v>201</v>
      </c>
      <c r="C21" s="116">
        <v>46021</v>
      </c>
      <c r="D21" s="116">
        <v>45748</v>
      </c>
      <c r="E21" s="167"/>
      <c r="F21" s="115" t="s">
        <v>188</v>
      </c>
      <c r="G21" s="52" t="s">
        <v>101</v>
      </c>
      <c r="H21" s="33" t="s">
        <v>68</v>
      </c>
    </row>
    <row r="22" spans="1:8" ht="24.6" customHeight="1" x14ac:dyDescent="0.25">
      <c r="A22" s="36" t="s">
        <v>78</v>
      </c>
      <c r="B22" s="169" t="s">
        <v>203</v>
      </c>
      <c r="C22" s="169"/>
      <c r="D22" s="169"/>
      <c r="E22" s="169"/>
      <c r="F22" s="169"/>
      <c r="G22" s="169"/>
      <c r="H22" s="33"/>
    </row>
    <row r="23" spans="1:8" ht="42.6" customHeight="1" thickBot="1" x14ac:dyDescent="0.3">
      <c r="A23" s="37" t="s">
        <v>79</v>
      </c>
      <c r="B23" s="115" t="s">
        <v>198</v>
      </c>
      <c r="C23" s="116">
        <v>45666</v>
      </c>
      <c r="D23" s="116">
        <v>45651</v>
      </c>
      <c r="E23" s="165" t="s">
        <v>184</v>
      </c>
      <c r="F23" s="115" t="s">
        <v>204</v>
      </c>
      <c r="G23" s="52" t="s">
        <v>101</v>
      </c>
      <c r="H23" s="33" t="s">
        <v>68</v>
      </c>
    </row>
    <row r="24" spans="1:8" ht="152.25" customHeight="1" thickBot="1" x14ac:dyDescent="0.3">
      <c r="A24" s="37" t="s">
        <v>80</v>
      </c>
      <c r="B24" s="115" t="s">
        <v>199</v>
      </c>
      <c r="C24" s="116">
        <v>45838</v>
      </c>
      <c r="D24" s="116">
        <v>45832</v>
      </c>
      <c r="E24" s="166"/>
      <c r="F24" s="115" t="s">
        <v>205</v>
      </c>
      <c r="G24" s="52" t="s">
        <v>101</v>
      </c>
      <c r="H24" s="33" t="s">
        <v>68</v>
      </c>
    </row>
    <row r="25" spans="1:8" ht="64.5" thickBot="1" x14ac:dyDescent="0.3">
      <c r="A25" s="37" t="s">
        <v>81</v>
      </c>
      <c r="B25" s="115" t="s">
        <v>200</v>
      </c>
      <c r="C25" s="116">
        <v>46011</v>
      </c>
      <c r="D25" s="116">
        <v>45881</v>
      </c>
      <c r="E25" s="166"/>
      <c r="F25" s="115" t="s">
        <v>206</v>
      </c>
      <c r="G25" s="52" t="s">
        <v>101</v>
      </c>
      <c r="H25" s="33" t="s">
        <v>68</v>
      </c>
    </row>
    <row r="26" spans="1:8" ht="51.75" thickBot="1" x14ac:dyDescent="0.3">
      <c r="A26" s="37" t="s">
        <v>82</v>
      </c>
      <c r="B26" s="115" t="s">
        <v>201</v>
      </c>
      <c r="C26" s="116">
        <v>46021</v>
      </c>
      <c r="D26" s="116">
        <v>45861</v>
      </c>
      <c r="E26" s="167"/>
      <c r="F26" s="115" t="s">
        <v>207</v>
      </c>
      <c r="G26" s="52" t="s">
        <v>101</v>
      </c>
      <c r="H26" s="33" t="s">
        <v>68</v>
      </c>
    </row>
    <row r="27" spans="1:8" ht="35.85" customHeight="1" x14ac:dyDescent="0.25">
      <c r="A27" s="39" t="s">
        <v>83</v>
      </c>
      <c r="B27" s="168" t="s">
        <v>247</v>
      </c>
      <c r="C27" s="168"/>
      <c r="D27" s="168"/>
      <c r="E27" s="168"/>
      <c r="F27" s="168"/>
      <c r="G27" s="168"/>
      <c r="H27" s="33"/>
    </row>
    <row r="28" spans="1:8" ht="24.6" customHeight="1" x14ac:dyDescent="0.25">
      <c r="A28" s="36" t="s">
        <v>84</v>
      </c>
      <c r="B28" s="169" t="s">
        <v>215</v>
      </c>
      <c r="C28" s="169"/>
      <c r="D28" s="169"/>
      <c r="E28" s="169"/>
      <c r="F28" s="169"/>
      <c r="G28" s="169"/>
      <c r="H28" s="33"/>
    </row>
    <row r="29" spans="1:8" ht="39" thickBot="1" x14ac:dyDescent="0.3">
      <c r="A29" s="37" t="s">
        <v>85</v>
      </c>
      <c r="B29" s="115" t="s">
        <v>198</v>
      </c>
      <c r="C29" s="116">
        <v>45666</v>
      </c>
      <c r="D29" s="116">
        <v>45651</v>
      </c>
      <c r="E29" s="165" t="s">
        <v>194</v>
      </c>
      <c r="F29" s="115" t="s">
        <v>187</v>
      </c>
      <c r="G29" s="52" t="s">
        <v>101</v>
      </c>
      <c r="H29" s="33" t="s">
        <v>68</v>
      </c>
    </row>
    <row r="30" spans="1:8" ht="147" customHeight="1" thickBot="1" x14ac:dyDescent="0.3">
      <c r="A30" s="37" t="s">
        <v>86</v>
      </c>
      <c r="B30" s="115" t="s">
        <v>199</v>
      </c>
      <c r="C30" s="116">
        <v>45838</v>
      </c>
      <c r="D30" s="116">
        <v>45670</v>
      </c>
      <c r="E30" s="166"/>
      <c r="F30" s="115" t="s">
        <v>216</v>
      </c>
      <c r="G30" s="52" t="s">
        <v>101</v>
      </c>
      <c r="H30" s="33" t="s">
        <v>68</v>
      </c>
    </row>
    <row r="31" spans="1:8" ht="64.5" thickBot="1" x14ac:dyDescent="0.3">
      <c r="A31" s="37" t="s">
        <v>87</v>
      </c>
      <c r="B31" s="115" t="s">
        <v>200</v>
      </c>
      <c r="C31" s="116">
        <v>46011</v>
      </c>
      <c r="D31" s="115" t="s">
        <v>93</v>
      </c>
      <c r="E31" s="166"/>
      <c r="F31" s="115" t="s">
        <v>217</v>
      </c>
      <c r="G31" s="52" t="s">
        <v>101</v>
      </c>
      <c r="H31" s="33" t="s">
        <v>68</v>
      </c>
    </row>
    <row r="32" spans="1:8" ht="51.75" thickBot="1" x14ac:dyDescent="0.3">
      <c r="A32" s="37" t="s">
        <v>88</v>
      </c>
      <c r="B32" s="115" t="s">
        <v>201</v>
      </c>
      <c r="C32" s="116">
        <v>46021</v>
      </c>
      <c r="D32" s="115" t="s">
        <v>93</v>
      </c>
      <c r="E32" s="167"/>
      <c r="F32" s="115" t="s">
        <v>188</v>
      </c>
      <c r="G32" s="52" t="s">
        <v>101</v>
      </c>
      <c r="H32" s="33" t="s">
        <v>68</v>
      </c>
    </row>
    <row r="33" spans="1:8" ht="24.6" customHeight="1" x14ac:dyDescent="0.25">
      <c r="A33" s="36" t="s">
        <v>89</v>
      </c>
      <c r="B33" s="169" t="s">
        <v>218</v>
      </c>
      <c r="C33" s="169"/>
      <c r="D33" s="169"/>
      <c r="E33" s="169"/>
      <c r="F33" s="169"/>
      <c r="G33" s="169"/>
      <c r="H33" s="33"/>
    </row>
    <row r="34" spans="1:8" ht="53.65" customHeight="1" thickBot="1" x14ac:dyDescent="0.3">
      <c r="A34" s="37" t="s">
        <v>90</v>
      </c>
      <c r="B34" s="115" t="s">
        <v>198</v>
      </c>
      <c r="C34" s="116">
        <v>45666</v>
      </c>
      <c r="D34" s="116">
        <v>45651</v>
      </c>
      <c r="E34" s="165" t="s">
        <v>184</v>
      </c>
      <c r="F34" s="115" t="s">
        <v>187</v>
      </c>
      <c r="G34" s="52" t="s">
        <v>101</v>
      </c>
      <c r="H34" s="33" t="s">
        <v>68</v>
      </c>
    </row>
    <row r="35" spans="1:8" ht="102.75" thickBot="1" x14ac:dyDescent="0.3">
      <c r="A35" s="37" t="s">
        <v>91</v>
      </c>
      <c r="B35" s="115" t="s">
        <v>199</v>
      </c>
      <c r="C35" s="116">
        <v>45838</v>
      </c>
      <c r="D35" s="116">
        <v>45889</v>
      </c>
      <c r="E35" s="166"/>
      <c r="F35" s="115" t="s">
        <v>219</v>
      </c>
      <c r="G35" s="52" t="s">
        <v>101</v>
      </c>
      <c r="H35" s="123" t="s">
        <v>240</v>
      </c>
    </row>
    <row r="36" spans="1:8" ht="87.4" customHeight="1" thickBot="1" x14ac:dyDescent="0.3">
      <c r="A36" s="37" t="s">
        <v>92</v>
      </c>
      <c r="B36" s="115" t="s">
        <v>200</v>
      </c>
      <c r="C36" s="116">
        <v>46011</v>
      </c>
      <c r="D36" s="116">
        <v>46009</v>
      </c>
      <c r="E36" s="166"/>
      <c r="F36" s="115" t="s">
        <v>186</v>
      </c>
      <c r="G36" s="52" t="s">
        <v>101</v>
      </c>
      <c r="H36" s="33" t="s">
        <v>68</v>
      </c>
    </row>
    <row r="37" spans="1:8" ht="51.75" thickBot="1" x14ac:dyDescent="0.3">
      <c r="A37" s="37" t="s">
        <v>94</v>
      </c>
      <c r="B37" s="115" t="s">
        <v>201</v>
      </c>
      <c r="C37" s="116">
        <v>46021</v>
      </c>
      <c r="D37" s="116">
        <v>46009</v>
      </c>
      <c r="E37" s="167"/>
      <c r="F37" s="115" t="s">
        <v>188</v>
      </c>
      <c r="G37" s="52" t="s">
        <v>101</v>
      </c>
      <c r="H37" s="33" t="s">
        <v>68</v>
      </c>
    </row>
    <row r="38" spans="1:8" ht="32.25" customHeight="1" x14ac:dyDescent="0.25">
      <c r="A38" s="36" t="s">
        <v>95</v>
      </c>
      <c r="B38" s="169" t="s">
        <v>220</v>
      </c>
      <c r="C38" s="169"/>
      <c r="D38" s="169"/>
      <c r="E38" s="169"/>
      <c r="F38" s="169"/>
      <c r="G38" s="169"/>
      <c r="H38" s="33"/>
    </row>
    <row r="39" spans="1:8" ht="39" thickBot="1" x14ac:dyDescent="0.3">
      <c r="A39" s="37" t="s">
        <v>96</v>
      </c>
      <c r="B39" s="115" t="s">
        <v>191</v>
      </c>
      <c r="C39" s="116">
        <v>45666</v>
      </c>
      <c r="D39" s="116">
        <v>45651</v>
      </c>
      <c r="E39" s="165" t="s">
        <v>194</v>
      </c>
      <c r="F39" s="115" t="s">
        <v>187</v>
      </c>
      <c r="G39" s="52" t="s">
        <v>101</v>
      </c>
      <c r="H39" s="33" t="s">
        <v>68</v>
      </c>
    </row>
    <row r="40" spans="1:8" ht="104.25" customHeight="1" thickBot="1" x14ac:dyDescent="0.3">
      <c r="A40" s="37" t="s">
        <v>97</v>
      </c>
      <c r="B40" s="115" t="s">
        <v>181</v>
      </c>
      <c r="C40" s="116">
        <v>45838</v>
      </c>
      <c r="D40" s="116">
        <v>45950</v>
      </c>
      <c r="E40" s="166"/>
      <c r="F40" s="115" t="s">
        <v>221</v>
      </c>
      <c r="G40" s="52" t="s">
        <v>101</v>
      </c>
      <c r="H40" s="123" t="s">
        <v>240</v>
      </c>
    </row>
    <row r="41" spans="1:8" ht="64.5" thickBot="1" x14ac:dyDescent="0.3">
      <c r="A41" s="37" t="s">
        <v>98</v>
      </c>
      <c r="B41" s="115" t="s">
        <v>192</v>
      </c>
      <c r="C41" s="116">
        <v>46011</v>
      </c>
      <c r="D41" s="116">
        <v>45957</v>
      </c>
      <c r="E41" s="166"/>
      <c r="F41" s="115" t="s">
        <v>222</v>
      </c>
      <c r="G41" s="52" t="s">
        <v>101</v>
      </c>
      <c r="H41" s="33" t="s">
        <v>68</v>
      </c>
    </row>
    <row r="42" spans="1:8" ht="51.75" thickBot="1" x14ac:dyDescent="0.3">
      <c r="A42" s="37" t="s">
        <v>99</v>
      </c>
      <c r="B42" s="118" t="s">
        <v>193</v>
      </c>
      <c r="C42" s="119">
        <v>46021</v>
      </c>
      <c r="D42" s="119">
        <v>45957</v>
      </c>
      <c r="E42" s="170"/>
      <c r="F42" s="118" t="s">
        <v>223</v>
      </c>
      <c r="G42" s="52" t="s">
        <v>101</v>
      </c>
      <c r="H42" s="33" t="s">
        <v>68</v>
      </c>
    </row>
    <row r="43" spans="1:8" ht="41.25" customHeight="1" x14ac:dyDescent="0.25">
      <c r="A43" s="41"/>
      <c r="B43" s="42"/>
      <c r="C43" s="43"/>
      <c r="D43" s="43"/>
      <c r="E43" s="42"/>
      <c r="F43" s="43"/>
      <c r="G43" s="44" t="s">
        <v>236</v>
      </c>
      <c r="H43" s="44">
        <f>8/8*100</f>
        <v>100</v>
      </c>
    </row>
    <row r="44" spans="1:8" ht="24.6" customHeight="1" x14ac:dyDescent="0.25">
      <c r="A44" s="41"/>
      <c r="B44" s="42"/>
      <c r="C44" s="43"/>
      <c r="D44" s="43"/>
      <c r="E44" s="42"/>
      <c r="F44" s="43"/>
      <c r="G44" s="44" t="s">
        <v>237</v>
      </c>
      <c r="H44" s="44">
        <f>8/8*100</f>
        <v>100</v>
      </c>
    </row>
    <row r="45" spans="1:8" ht="52.15" customHeight="1" x14ac:dyDescent="0.25">
      <c r="A45" s="41"/>
      <c r="B45" s="42"/>
      <c r="C45" s="43"/>
      <c r="D45" s="43"/>
      <c r="E45" s="42"/>
      <c r="F45" s="43"/>
      <c r="G45" s="44" t="s">
        <v>238</v>
      </c>
      <c r="H45" s="44">
        <f>10/12*100</f>
        <v>83.333333333333343</v>
      </c>
    </row>
    <row r="46" spans="1:8" ht="66.400000000000006" customHeight="1" x14ac:dyDescent="0.25">
      <c r="A46" s="41"/>
      <c r="B46" s="42"/>
      <c r="C46" s="43"/>
      <c r="D46" s="43"/>
      <c r="E46" s="42"/>
      <c r="F46" s="43"/>
    </row>
    <row r="47" spans="1:8" ht="74.650000000000006" customHeight="1" x14ac:dyDescent="0.25">
      <c r="A47" s="41"/>
      <c r="B47" s="42"/>
      <c r="C47" s="43"/>
      <c r="D47" s="43"/>
      <c r="E47" s="42"/>
      <c r="F47" s="43"/>
      <c r="G47" s="45" t="s">
        <v>100</v>
      </c>
      <c r="H47" s="44">
        <f>61/61*100</f>
        <v>100</v>
      </c>
    </row>
    <row r="48" spans="1:8" ht="68.650000000000006" customHeight="1" x14ac:dyDescent="0.25">
      <c r="A48" s="41"/>
      <c r="B48" s="42"/>
      <c r="C48" s="43"/>
      <c r="D48" s="43"/>
      <c r="E48" s="42"/>
      <c r="F48" s="43"/>
    </row>
    <row r="49" spans="1:1" ht="59.65" customHeight="1" x14ac:dyDescent="0.25"/>
    <row r="50" spans="1:1" ht="24.6" customHeight="1" x14ac:dyDescent="0.25"/>
    <row r="51" spans="1:1" ht="88.15" customHeight="1" x14ac:dyDescent="0.25"/>
    <row r="52" spans="1:1" ht="99.95" customHeight="1" x14ac:dyDescent="0.25">
      <c r="A52" s="46"/>
    </row>
    <row r="53" spans="1:1" ht="74.650000000000006" customHeight="1" x14ac:dyDescent="0.25"/>
    <row r="54" spans="1:1" ht="58.15" customHeight="1" x14ac:dyDescent="0.25"/>
    <row r="55" spans="1:1" ht="44.85" customHeight="1" x14ac:dyDescent="0.25"/>
    <row r="56" spans="1:1" ht="55.9" customHeight="1" x14ac:dyDescent="0.25"/>
    <row r="57" spans="1:1" ht="57.4" customHeight="1" x14ac:dyDescent="0.25"/>
    <row r="58" spans="1:1" ht="91.7" customHeight="1" x14ac:dyDescent="0.25"/>
    <row r="59" spans="1:1" ht="63.4" customHeight="1" x14ac:dyDescent="0.25"/>
    <row r="60" spans="1:1" ht="33.6" customHeight="1" x14ac:dyDescent="0.25"/>
    <row r="61" spans="1:1" ht="24.6" customHeight="1" x14ac:dyDescent="0.25"/>
    <row r="62" spans="1:1" ht="156" customHeight="1" x14ac:dyDescent="0.25"/>
    <row r="63" spans="1:1" ht="175.35" customHeight="1" x14ac:dyDescent="0.25"/>
    <row r="64" spans="1:1" ht="41.1" customHeight="1" x14ac:dyDescent="0.25"/>
    <row r="65" ht="52.15" customHeight="1" x14ac:dyDescent="0.25"/>
    <row r="66" ht="24.6" customHeight="1" x14ac:dyDescent="0.25"/>
    <row r="67" ht="24.6" customHeight="1" x14ac:dyDescent="0.25"/>
    <row r="68" ht="36.6" customHeight="1" x14ac:dyDescent="0.25"/>
    <row r="69" ht="169.35" customHeight="1" x14ac:dyDescent="0.25"/>
    <row r="70" ht="169.35" customHeight="1" x14ac:dyDescent="0.25"/>
    <row r="71" ht="50.65" customHeight="1" x14ac:dyDescent="0.25"/>
    <row r="72" ht="52.15" customHeight="1" x14ac:dyDescent="0.25"/>
    <row r="73" ht="24.6" customHeight="1" x14ac:dyDescent="0.25"/>
    <row r="74" ht="61.9" customHeight="1" x14ac:dyDescent="0.25"/>
    <row r="75" ht="62.65" customHeight="1" x14ac:dyDescent="0.25"/>
    <row r="76" ht="92.45" customHeight="1" x14ac:dyDescent="0.25"/>
    <row r="77" ht="71.650000000000006" customHeight="1" x14ac:dyDescent="0.25"/>
    <row r="78" ht="24.6" customHeight="1" x14ac:dyDescent="0.25"/>
    <row r="79" ht="24.6" customHeight="1" x14ac:dyDescent="0.25"/>
    <row r="80" ht="152.25" customHeight="1" x14ac:dyDescent="0.25"/>
    <row r="81" ht="31.35" customHeight="1" x14ac:dyDescent="0.25"/>
    <row r="82" ht="29.85" customHeight="1" x14ac:dyDescent="0.25"/>
    <row r="83" ht="29.85" customHeight="1" x14ac:dyDescent="0.25"/>
    <row r="84" ht="28.35" customHeight="1" x14ac:dyDescent="0.25"/>
    <row r="85" ht="28.35" customHeight="1" x14ac:dyDescent="0.25"/>
    <row r="86" ht="28.35" customHeight="1" x14ac:dyDescent="0.25"/>
    <row r="87" ht="28.35" customHeight="1" x14ac:dyDescent="0.25"/>
    <row r="88" ht="28.35" customHeight="1" x14ac:dyDescent="0.25"/>
    <row r="89" ht="28.35" customHeight="1" x14ac:dyDescent="0.25"/>
    <row r="90" ht="28.35" customHeight="1" x14ac:dyDescent="0.25"/>
  </sheetData>
  <mergeCells count="18">
    <mergeCell ref="E34:E37"/>
    <mergeCell ref="B38:G38"/>
    <mergeCell ref="E39:E42"/>
    <mergeCell ref="E23:E26"/>
    <mergeCell ref="B27:G27"/>
    <mergeCell ref="B28:G28"/>
    <mergeCell ref="E29:E32"/>
    <mergeCell ref="B33:G33"/>
    <mergeCell ref="E12:E15"/>
    <mergeCell ref="B16:G16"/>
    <mergeCell ref="B17:G17"/>
    <mergeCell ref="E18:E21"/>
    <mergeCell ref="B22:G22"/>
    <mergeCell ref="A1:H1"/>
    <mergeCell ref="B5:G5"/>
    <mergeCell ref="B6:G6"/>
    <mergeCell ref="E7:E10"/>
    <mergeCell ref="B11:G11"/>
  </mergeCells>
  <pageMargins left="0.7" right="0.7" top="0.75" bottom="0.75" header="0.511811023622047" footer="0.511811023622047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P16"/>
  <sheetViews>
    <sheetView zoomScale="70" zoomScaleNormal="70" workbookViewId="0">
      <selection activeCell="R9" sqref="R9"/>
    </sheetView>
  </sheetViews>
  <sheetFormatPr defaultColWidth="9.140625" defaultRowHeight="15" x14ac:dyDescent="0.25"/>
  <cols>
    <col min="1" max="1" width="9.140625" style="32"/>
    <col min="2" max="2" width="19.85546875" style="32" customWidth="1"/>
    <col min="3" max="16384" width="9.140625" style="32"/>
  </cols>
  <sheetData>
    <row r="3" spans="1:16" ht="15" customHeight="1" x14ac:dyDescent="0.25">
      <c r="A3" s="175" t="s">
        <v>34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17.25" customHeight="1" x14ac:dyDescent="0.25">
      <c r="A4" s="176" t="s">
        <v>153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</row>
    <row r="6" spans="1:16" ht="15.75" customHeight="1" x14ac:dyDescent="0.25">
      <c r="A6" s="175" t="s">
        <v>35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8" spans="1:16" ht="60" customHeight="1" x14ac:dyDescent="0.25">
      <c r="A8" s="177" t="s">
        <v>22</v>
      </c>
      <c r="B8" s="177" t="s">
        <v>36</v>
      </c>
      <c r="C8" s="177" t="s">
        <v>37</v>
      </c>
      <c r="D8" s="177" t="s">
        <v>38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 t="s">
        <v>39</v>
      </c>
      <c r="P8" s="177" t="s">
        <v>40</v>
      </c>
    </row>
    <row r="9" spans="1:16" x14ac:dyDescent="0.25">
      <c r="A9" s="177"/>
      <c r="B9" s="177"/>
      <c r="C9" s="177"/>
      <c r="D9" s="14" t="s">
        <v>41</v>
      </c>
      <c r="E9" s="14" t="s">
        <v>42</v>
      </c>
      <c r="F9" s="14" t="s">
        <v>43</v>
      </c>
      <c r="G9" s="14" t="s">
        <v>44</v>
      </c>
      <c r="H9" s="14" t="s">
        <v>45</v>
      </c>
      <c r="I9" s="14" t="s">
        <v>46</v>
      </c>
      <c r="J9" s="14" t="s">
        <v>47</v>
      </c>
      <c r="K9" s="14" t="s">
        <v>48</v>
      </c>
      <c r="L9" s="14" t="s">
        <v>49</v>
      </c>
      <c r="M9" s="14" t="s">
        <v>50</v>
      </c>
      <c r="N9" s="14" t="s">
        <v>51</v>
      </c>
      <c r="O9" s="177"/>
      <c r="P9" s="177"/>
    </row>
    <row r="10" spans="1:16" x14ac:dyDescent="0.25">
      <c r="A10" s="33">
        <v>1</v>
      </c>
      <c r="B10" s="14">
        <v>2</v>
      </c>
      <c r="C10" s="14">
        <v>3</v>
      </c>
      <c r="D10" s="14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/>
    </row>
    <row r="11" spans="1:16" x14ac:dyDescent="0.25">
      <c r="A11" s="146">
        <v>1</v>
      </c>
      <c r="B11" s="171" t="s">
        <v>154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3"/>
    </row>
    <row r="12" spans="1:16" x14ac:dyDescent="0.25">
      <c r="A12" s="146"/>
      <c r="B12" s="14" t="s">
        <v>52</v>
      </c>
      <c r="C12" s="47" t="s">
        <v>55</v>
      </c>
      <c r="D12" s="14">
        <v>38</v>
      </c>
      <c r="E12" s="14">
        <v>38</v>
      </c>
      <c r="F12" s="14">
        <v>38</v>
      </c>
      <c r="G12" s="14">
        <v>38</v>
      </c>
      <c r="H12" s="14">
        <v>38</v>
      </c>
      <c r="I12" s="14">
        <v>38</v>
      </c>
      <c r="J12" s="14">
        <v>38</v>
      </c>
      <c r="K12" s="14">
        <v>38</v>
      </c>
      <c r="L12" s="14">
        <v>38</v>
      </c>
      <c r="M12" s="14">
        <v>38</v>
      </c>
      <c r="N12" s="33">
        <v>41</v>
      </c>
      <c r="O12" s="33">
        <v>41</v>
      </c>
      <c r="P12" s="33"/>
    </row>
    <row r="13" spans="1:16" ht="21.75" customHeight="1" x14ac:dyDescent="0.25">
      <c r="A13" s="146"/>
      <c r="B13" s="14" t="s">
        <v>54</v>
      </c>
      <c r="C13" s="47" t="s">
        <v>55</v>
      </c>
      <c r="D13" s="14">
        <v>38</v>
      </c>
      <c r="E13" s="14">
        <v>38</v>
      </c>
      <c r="F13" s="14">
        <v>38</v>
      </c>
      <c r="G13" s="14">
        <v>38</v>
      </c>
      <c r="H13" s="14">
        <v>38</v>
      </c>
      <c r="I13" s="14">
        <v>38</v>
      </c>
      <c r="J13" s="14">
        <v>38</v>
      </c>
      <c r="K13" s="14">
        <v>38</v>
      </c>
      <c r="L13" s="14">
        <v>38</v>
      </c>
      <c r="M13" s="14">
        <v>38</v>
      </c>
      <c r="N13" s="33">
        <v>41</v>
      </c>
      <c r="O13" s="33">
        <v>41</v>
      </c>
      <c r="P13" s="48">
        <f>O13/O12*100</f>
        <v>100</v>
      </c>
    </row>
    <row r="16" spans="1:16" ht="58.5" customHeight="1" x14ac:dyDescent="0.25">
      <c r="L16" s="174" t="s">
        <v>56</v>
      </c>
      <c r="M16" s="174"/>
      <c r="N16" s="174"/>
      <c r="O16" s="174"/>
      <c r="P16" s="49">
        <f>(P13)/A11</f>
        <v>100</v>
      </c>
    </row>
  </sheetData>
  <mergeCells count="12">
    <mergeCell ref="A11:A13"/>
    <mergeCell ref="B11:P11"/>
    <mergeCell ref="L16:O16"/>
    <mergeCell ref="A3:P3"/>
    <mergeCell ref="A4:P4"/>
    <mergeCell ref="A6:P6"/>
    <mergeCell ref="A8:A9"/>
    <mergeCell ref="B8:B9"/>
    <mergeCell ref="C8:C9"/>
    <mergeCell ref="D8:N8"/>
    <mergeCell ref="O8:O9"/>
    <mergeCell ref="P8:P9"/>
  </mergeCells>
  <pageMargins left="0.78749999999999998" right="0.78749999999999998" top="1.05277777777778" bottom="1.05277777777778" header="0.78749999999999998" footer="0.78749999999999998"/>
  <pageSetup paperSize="9" scale="82" fitToHeight="0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opLeftCell="A4" zoomScale="85" zoomScaleNormal="85" workbookViewId="0">
      <selection activeCell="K17" sqref="K17"/>
    </sheetView>
  </sheetViews>
  <sheetFormatPr defaultColWidth="8.7109375" defaultRowHeight="15" x14ac:dyDescent="0.25"/>
  <cols>
    <col min="1" max="1" width="8.7109375" style="32"/>
    <col min="2" max="2" width="22.140625" style="32" customWidth="1"/>
    <col min="3" max="3" width="19.28515625" style="32" customWidth="1"/>
    <col min="4" max="4" width="18.7109375" style="32" customWidth="1"/>
    <col min="5" max="5" width="16.28515625" style="32" customWidth="1"/>
    <col min="6" max="6" width="18.85546875" style="32" customWidth="1"/>
    <col min="7" max="7" width="28.42578125" style="32" customWidth="1"/>
    <col min="8" max="8" width="11.140625" style="32" customWidth="1"/>
    <col min="9" max="16384" width="8.7109375" style="32"/>
  </cols>
  <sheetData>
    <row r="1" spans="1:8" ht="31.5" customHeight="1" x14ac:dyDescent="0.25">
      <c r="A1" s="153" t="s">
        <v>168</v>
      </c>
      <c r="B1" s="154"/>
      <c r="C1" s="154"/>
      <c r="D1" s="154"/>
      <c r="E1" s="154"/>
      <c r="F1" s="154"/>
      <c r="G1" s="154"/>
      <c r="H1" s="154"/>
    </row>
    <row r="3" spans="1:8" ht="97.5" customHeight="1" x14ac:dyDescent="0.25">
      <c r="A3" s="50" t="s">
        <v>57</v>
      </c>
      <c r="B3" s="50" t="s">
        <v>58</v>
      </c>
      <c r="C3" s="50" t="s">
        <v>59</v>
      </c>
      <c r="D3" s="50" t="s">
        <v>60</v>
      </c>
      <c r="E3" s="50" t="s">
        <v>61</v>
      </c>
      <c r="F3" s="50" t="s">
        <v>62</v>
      </c>
      <c r="G3" s="50" t="s">
        <v>63</v>
      </c>
      <c r="H3" s="50" t="s">
        <v>64</v>
      </c>
    </row>
    <row r="4" spans="1:8" x14ac:dyDescent="0.25">
      <c r="A4" s="25">
        <v>1</v>
      </c>
      <c r="B4" s="47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33"/>
    </row>
    <row r="5" spans="1:8" ht="55.5" customHeight="1" x14ac:dyDescent="0.25">
      <c r="A5" s="33" t="s">
        <v>65</v>
      </c>
      <c r="B5" s="147" t="s">
        <v>169</v>
      </c>
      <c r="C5" s="178"/>
      <c r="D5" s="178"/>
      <c r="E5" s="178"/>
      <c r="F5" s="178"/>
      <c r="G5" s="179"/>
      <c r="H5" s="33"/>
    </row>
    <row r="6" spans="1:8" ht="15.75" thickBot="1" x14ac:dyDescent="0.3">
      <c r="A6" s="51" t="s">
        <v>66</v>
      </c>
      <c r="B6" s="180" t="s">
        <v>170</v>
      </c>
      <c r="C6" s="181"/>
      <c r="D6" s="181"/>
      <c r="E6" s="181"/>
      <c r="F6" s="181"/>
      <c r="G6" s="181"/>
      <c r="H6" s="182"/>
    </row>
    <row r="7" spans="1:8" ht="128.25" thickBot="1" x14ac:dyDescent="0.3">
      <c r="A7" s="33" t="s">
        <v>67</v>
      </c>
      <c r="B7" s="113" t="s">
        <v>175</v>
      </c>
      <c r="C7" s="108">
        <v>45689</v>
      </c>
      <c r="D7" s="108">
        <v>45653</v>
      </c>
      <c r="E7" s="183" t="s">
        <v>171</v>
      </c>
      <c r="F7" s="106" t="s">
        <v>172</v>
      </c>
      <c r="G7" s="52" t="s">
        <v>101</v>
      </c>
      <c r="H7" s="53" t="s">
        <v>68</v>
      </c>
    </row>
    <row r="8" spans="1:8" ht="128.25" thickBot="1" x14ac:dyDescent="0.3">
      <c r="A8" s="33" t="s">
        <v>71</v>
      </c>
      <c r="B8" s="114" t="s">
        <v>69</v>
      </c>
      <c r="C8" s="109">
        <v>45809</v>
      </c>
      <c r="D8" s="109">
        <v>45653</v>
      </c>
      <c r="E8" s="184"/>
      <c r="F8" s="107" t="s">
        <v>173</v>
      </c>
      <c r="G8" s="52" t="s">
        <v>101</v>
      </c>
      <c r="H8" s="53" t="s">
        <v>68</v>
      </c>
    </row>
    <row r="9" spans="1:8" ht="26.25" thickBot="1" x14ac:dyDescent="0.3">
      <c r="A9" s="33" t="s">
        <v>71</v>
      </c>
      <c r="B9" s="114" t="s">
        <v>176</v>
      </c>
      <c r="C9" s="109">
        <v>45992</v>
      </c>
      <c r="D9" s="109">
        <v>45672</v>
      </c>
      <c r="E9" s="184"/>
      <c r="F9" s="107"/>
      <c r="G9" s="52" t="s">
        <v>101</v>
      </c>
      <c r="H9" s="53" t="s">
        <v>68</v>
      </c>
    </row>
    <row r="10" spans="1:8" ht="39" thickBot="1" x14ac:dyDescent="0.3">
      <c r="A10" s="33" t="s">
        <v>71</v>
      </c>
      <c r="B10" s="114" t="s">
        <v>70</v>
      </c>
      <c r="C10" s="109">
        <v>46016</v>
      </c>
      <c r="D10" s="109">
        <v>46016</v>
      </c>
      <c r="E10" s="185"/>
      <c r="F10" s="107" t="s">
        <v>174</v>
      </c>
      <c r="G10" s="52" t="s">
        <v>101</v>
      </c>
      <c r="H10" s="53" t="s">
        <v>68</v>
      </c>
    </row>
    <row r="12" spans="1:8" hidden="1" x14ac:dyDescent="0.25"/>
    <row r="13" spans="1:8" hidden="1" x14ac:dyDescent="0.25">
      <c r="A13" s="46"/>
    </row>
    <row r="14" spans="1:8" hidden="1" x14ac:dyDescent="0.25"/>
    <row r="15" spans="1:8" hidden="1" x14ac:dyDescent="0.25"/>
    <row r="17" spans="1:8" ht="60" x14ac:dyDescent="0.25">
      <c r="G17" s="54" t="s">
        <v>100</v>
      </c>
      <c r="H17" s="32">
        <f>4/4*100</f>
        <v>100</v>
      </c>
    </row>
    <row r="20" spans="1:8" x14ac:dyDescent="0.25">
      <c r="A20" s="46"/>
    </row>
  </sheetData>
  <mergeCells count="4">
    <mergeCell ref="A1:H1"/>
    <mergeCell ref="B5:G5"/>
    <mergeCell ref="B6:H6"/>
    <mergeCell ref="E7:E10"/>
  </mergeCells>
  <pageMargins left="0.78749999999999998" right="0.78749999999999998" top="1.05277777777778" bottom="1.05277777777778" header="0.78749999999999998" footer="0.78749999999999998"/>
  <pageSetup paperSize="9" scale="89" fitToHeight="0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P31"/>
  <sheetViews>
    <sheetView zoomScale="70" zoomScaleNormal="70" workbookViewId="0">
      <selection activeCell="P14" sqref="P14"/>
    </sheetView>
  </sheetViews>
  <sheetFormatPr defaultColWidth="9.140625" defaultRowHeight="15" x14ac:dyDescent="0.25"/>
  <cols>
    <col min="1" max="1" width="9.140625" style="32"/>
    <col min="2" max="2" width="19.85546875" style="32" customWidth="1"/>
    <col min="3" max="16384" width="9.140625" style="32"/>
  </cols>
  <sheetData>
    <row r="3" spans="1:16" ht="15" customHeight="1" x14ac:dyDescent="0.25">
      <c r="A3" s="175" t="s">
        <v>34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17.25" customHeight="1" x14ac:dyDescent="0.25">
      <c r="A4" s="175" t="s">
        <v>144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6" spans="1:16" ht="15.75" customHeight="1" x14ac:dyDescent="0.25">
      <c r="A6" s="175" t="s">
        <v>35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</row>
    <row r="8" spans="1:16" ht="60" customHeight="1" x14ac:dyDescent="0.25">
      <c r="A8" s="177" t="s">
        <v>22</v>
      </c>
      <c r="B8" s="177" t="s">
        <v>36</v>
      </c>
      <c r="C8" s="177" t="s">
        <v>37</v>
      </c>
      <c r="D8" s="177" t="s">
        <v>38</v>
      </c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 t="s">
        <v>39</v>
      </c>
      <c r="P8" s="177" t="s">
        <v>40</v>
      </c>
    </row>
    <row r="9" spans="1:16" x14ac:dyDescent="0.25">
      <c r="A9" s="177"/>
      <c r="B9" s="177"/>
      <c r="C9" s="177"/>
      <c r="D9" s="14" t="s">
        <v>41</v>
      </c>
      <c r="E9" s="14" t="s">
        <v>42</v>
      </c>
      <c r="F9" s="14" t="s">
        <v>43</v>
      </c>
      <c r="G9" s="14" t="s">
        <v>44</v>
      </c>
      <c r="H9" s="14" t="s">
        <v>45</v>
      </c>
      <c r="I9" s="14" t="s">
        <v>46</v>
      </c>
      <c r="J9" s="14" t="s">
        <v>47</v>
      </c>
      <c r="K9" s="14" t="s">
        <v>48</v>
      </c>
      <c r="L9" s="14" t="s">
        <v>49</v>
      </c>
      <c r="M9" s="14" t="s">
        <v>50</v>
      </c>
      <c r="N9" s="14" t="s">
        <v>51</v>
      </c>
      <c r="O9" s="177"/>
      <c r="P9" s="177"/>
    </row>
    <row r="10" spans="1:16" x14ac:dyDescent="0.25">
      <c r="A10" s="33">
        <v>1</v>
      </c>
      <c r="B10" s="14">
        <v>2</v>
      </c>
      <c r="C10" s="14">
        <v>3</v>
      </c>
      <c r="D10" s="14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  <c r="L10" s="33">
        <v>12</v>
      </c>
      <c r="M10" s="33">
        <v>13</v>
      </c>
      <c r="N10" s="33">
        <v>14</v>
      </c>
      <c r="O10" s="33">
        <v>15</v>
      </c>
      <c r="P10" s="33"/>
    </row>
    <row r="11" spans="1:16" ht="48" customHeight="1" x14ac:dyDescent="0.25">
      <c r="A11" s="146">
        <v>1</v>
      </c>
      <c r="B11" s="186" t="s">
        <v>155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"/>
    </row>
    <row r="12" spans="1:16" x14ac:dyDescent="0.25">
      <c r="A12" s="146"/>
      <c r="B12" s="14" t="s">
        <v>52</v>
      </c>
      <c r="C12" s="33" t="s">
        <v>53</v>
      </c>
      <c r="D12" s="55">
        <v>0</v>
      </c>
      <c r="E12" s="56">
        <v>0</v>
      </c>
      <c r="F12" s="56">
        <v>0</v>
      </c>
      <c r="G12" s="56">
        <v>0</v>
      </c>
      <c r="H12" s="56">
        <v>0</v>
      </c>
      <c r="I12" s="56">
        <v>10</v>
      </c>
      <c r="J12" s="56">
        <v>0</v>
      </c>
      <c r="K12" s="56">
        <v>0</v>
      </c>
      <c r="L12" s="57">
        <v>0</v>
      </c>
      <c r="M12" s="56">
        <v>8</v>
      </c>
      <c r="N12" s="56">
        <v>10</v>
      </c>
      <c r="O12" s="58">
        <v>20</v>
      </c>
      <c r="P12" s="33"/>
    </row>
    <row r="13" spans="1:16" ht="21.75" customHeight="1" x14ac:dyDescent="0.25">
      <c r="A13" s="146"/>
      <c r="B13" s="14" t="s">
        <v>54</v>
      </c>
      <c r="C13" s="33" t="s">
        <v>53</v>
      </c>
      <c r="D13" s="59">
        <v>0</v>
      </c>
      <c r="E13" s="59">
        <v>0</v>
      </c>
      <c r="F13" s="59">
        <v>0</v>
      </c>
      <c r="G13" s="59">
        <v>4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48">
        <v>4</v>
      </c>
      <c r="P13" s="60">
        <f>O13/O12*100</f>
        <v>20</v>
      </c>
    </row>
    <row r="16" spans="1:16" ht="34.5" customHeight="1" x14ac:dyDescent="0.25">
      <c r="L16" s="174" t="s">
        <v>56</v>
      </c>
      <c r="M16" s="174"/>
      <c r="N16" s="174"/>
      <c r="O16" s="174"/>
      <c r="P16" s="49">
        <f>P13/A11</f>
        <v>20</v>
      </c>
    </row>
    <row r="20" ht="48.75" customHeight="1" x14ac:dyDescent="0.25"/>
    <row r="26" ht="24.75" customHeight="1" x14ac:dyDescent="0.25"/>
    <row r="31" ht="58.5" customHeight="1" x14ac:dyDescent="0.25"/>
  </sheetData>
  <mergeCells count="12">
    <mergeCell ref="A11:A13"/>
    <mergeCell ref="B11:O11"/>
    <mergeCell ref="L16:O16"/>
    <mergeCell ref="A3:P3"/>
    <mergeCell ref="A4:P4"/>
    <mergeCell ref="A6:P6"/>
    <mergeCell ref="A8:A9"/>
    <mergeCell ref="B8:B9"/>
    <mergeCell ref="C8:C9"/>
    <mergeCell ref="D8:N8"/>
    <mergeCell ref="O8:O9"/>
    <mergeCell ref="P8:P9"/>
  </mergeCells>
  <pageMargins left="0.78749999999999998" right="0.78749999999999998" top="1.05277777777778" bottom="1.05277777777778" header="0.78749999999999998" footer="0.78749999999999998"/>
  <pageSetup paperSize="9" scale="82" fitToHeight="0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7"/>
  <sheetViews>
    <sheetView topLeftCell="A2" zoomScale="70" zoomScaleNormal="70" workbookViewId="0">
      <selection activeCell="D8" sqref="D8"/>
    </sheetView>
  </sheetViews>
  <sheetFormatPr defaultColWidth="8.7109375" defaultRowHeight="15" x14ac:dyDescent="0.25"/>
  <cols>
    <col min="1" max="1" width="8.7109375" style="32"/>
    <col min="2" max="2" width="22.140625" style="32" customWidth="1"/>
    <col min="3" max="3" width="19.28515625" style="32" customWidth="1"/>
    <col min="4" max="4" width="18.7109375" style="32" customWidth="1"/>
    <col min="5" max="5" width="16.28515625" style="32" customWidth="1"/>
    <col min="6" max="6" width="18.85546875" style="105" customWidth="1"/>
    <col min="7" max="7" width="28.42578125" style="32" customWidth="1"/>
    <col min="8" max="8" width="8.7109375" style="32"/>
    <col min="9" max="9" width="17.5703125" style="32" customWidth="1"/>
    <col min="10" max="16384" width="8.7109375" style="32"/>
  </cols>
  <sheetData>
    <row r="1" spans="1:8" ht="54.75" customHeight="1" x14ac:dyDescent="0.25">
      <c r="A1" s="175" t="s">
        <v>158</v>
      </c>
      <c r="B1" s="187"/>
      <c r="C1" s="187"/>
      <c r="D1" s="187"/>
      <c r="E1" s="187"/>
      <c r="F1" s="187"/>
      <c r="G1" s="187"/>
      <c r="H1" s="187"/>
    </row>
    <row r="3" spans="1:8" ht="97.5" customHeight="1" x14ac:dyDescent="0.25">
      <c r="A3" s="14" t="s">
        <v>57</v>
      </c>
      <c r="B3" s="14" t="s">
        <v>58</v>
      </c>
      <c r="C3" s="14" t="s">
        <v>59</v>
      </c>
      <c r="D3" s="14" t="s">
        <v>60</v>
      </c>
      <c r="E3" s="14" t="s">
        <v>61</v>
      </c>
      <c r="F3" s="103" t="s">
        <v>62</v>
      </c>
      <c r="G3" s="14" t="s">
        <v>63</v>
      </c>
      <c r="H3" s="14" t="s">
        <v>64</v>
      </c>
    </row>
    <row r="4" spans="1:8" x14ac:dyDescent="0.25">
      <c r="A4" s="33">
        <v>1</v>
      </c>
      <c r="B4" s="14">
        <v>2</v>
      </c>
      <c r="C4" s="33">
        <v>3</v>
      </c>
      <c r="D4" s="33">
        <v>4</v>
      </c>
      <c r="E4" s="33">
        <v>5</v>
      </c>
      <c r="F4" s="104">
        <v>6</v>
      </c>
      <c r="G4" s="33">
        <v>7</v>
      </c>
      <c r="H4" s="33"/>
    </row>
    <row r="5" spans="1:8" ht="46.5" customHeight="1" x14ac:dyDescent="0.25">
      <c r="A5" s="33" t="s">
        <v>65</v>
      </c>
      <c r="B5" s="188" t="s">
        <v>159</v>
      </c>
      <c r="C5" s="188"/>
      <c r="D5" s="188"/>
      <c r="E5" s="188"/>
      <c r="F5" s="188"/>
      <c r="G5" s="188"/>
      <c r="H5" s="33"/>
    </row>
    <row r="6" spans="1:8" ht="70.5" customHeight="1" x14ac:dyDescent="0.25">
      <c r="A6" s="51" t="s">
        <v>66</v>
      </c>
      <c r="B6" s="177" t="s">
        <v>160</v>
      </c>
      <c r="C6" s="177"/>
      <c r="D6" s="177"/>
      <c r="E6" s="189" t="s">
        <v>165</v>
      </c>
      <c r="F6" s="104"/>
      <c r="G6" s="38"/>
      <c r="H6" s="33"/>
    </row>
    <row r="7" spans="1:8" ht="51" x14ac:dyDescent="0.25">
      <c r="A7" s="33" t="s">
        <v>67</v>
      </c>
      <c r="B7" s="110" t="s">
        <v>161</v>
      </c>
      <c r="C7" s="111">
        <v>45778</v>
      </c>
      <c r="D7" s="111">
        <v>45652</v>
      </c>
      <c r="E7" s="190"/>
      <c r="F7" s="104"/>
      <c r="G7" s="52" t="s">
        <v>101</v>
      </c>
      <c r="H7" s="33" t="s">
        <v>68</v>
      </c>
    </row>
    <row r="8" spans="1:8" ht="114.75" x14ac:dyDescent="0.25">
      <c r="A8" s="33" t="s">
        <v>71</v>
      </c>
      <c r="B8" s="110" t="s">
        <v>162</v>
      </c>
      <c r="C8" s="111">
        <v>45808</v>
      </c>
      <c r="D8" s="111">
        <v>45828</v>
      </c>
      <c r="E8" s="190"/>
      <c r="F8" s="110" t="s">
        <v>166</v>
      </c>
      <c r="G8" s="52" t="s">
        <v>101</v>
      </c>
      <c r="H8" s="123" t="s">
        <v>242</v>
      </c>
    </row>
    <row r="9" spans="1:8" ht="76.5" x14ac:dyDescent="0.25">
      <c r="A9" s="33" t="s">
        <v>67</v>
      </c>
      <c r="B9" s="110" t="s">
        <v>163</v>
      </c>
      <c r="C9" s="111">
        <v>45992</v>
      </c>
      <c r="D9" s="111">
        <v>45769</v>
      </c>
      <c r="E9" s="190"/>
      <c r="F9" s="112"/>
      <c r="G9" s="52" t="s">
        <v>101</v>
      </c>
      <c r="H9" s="33" t="s">
        <v>68</v>
      </c>
    </row>
    <row r="10" spans="1:8" ht="76.5" x14ac:dyDescent="0.25">
      <c r="A10" s="33" t="s">
        <v>71</v>
      </c>
      <c r="B10" s="110" t="s">
        <v>164</v>
      </c>
      <c r="C10" s="111">
        <v>46021</v>
      </c>
      <c r="D10" s="111">
        <v>45784</v>
      </c>
      <c r="E10" s="191"/>
      <c r="F10" s="110" t="s">
        <v>167</v>
      </c>
      <c r="G10" s="52" t="s">
        <v>101</v>
      </c>
      <c r="H10" s="33" t="s">
        <v>68</v>
      </c>
    </row>
    <row r="11" spans="1:8" ht="34.5" customHeight="1" x14ac:dyDescent="0.25"/>
    <row r="12" spans="1:8" ht="46.5" customHeight="1" x14ac:dyDescent="0.25"/>
    <row r="14" spans="1:8" x14ac:dyDescent="0.25">
      <c r="G14" s="32" t="s">
        <v>102</v>
      </c>
      <c r="H14" s="32">
        <f>3/4*100</f>
        <v>75</v>
      </c>
    </row>
    <row r="16" spans="1:8" ht="60" x14ac:dyDescent="0.25">
      <c r="G16" s="54" t="s">
        <v>100</v>
      </c>
    </row>
    <row r="37" ht="45.75" customHeight="1" x14ac:dyDescent="0.25"/>
  </sheetData>
  <mergeCells count="4">
    <mergeCell ref="A1:H1"/>
    <mergeCell ref="B5:G5"/>
    <mergeCell ref="E6:E10"/>
    <mergeCell ref="B6:D6"/>
  </mergeCells>
  <pageMargins left="0.78749999999999998" right="0.78749999999999998" top="1.05277777777778" bottom="1.05277777777778" header="0.78749999999999998" footer="0.78749999999999998"/>
  <pageSetup paperSize="9" scale="91" fitToHeight="0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8"/>
  <sheetViews>
    <sheetView topLeftCell="A16" zoomScaleNormal="100" workbookViewId="0">
      <selection activeCell="B28" sqref="B28"/>
    </sheetView>
  </sheetViews>
  <sheetFormatPr defaultColWidth="8.7109375" defaultRowHeight="15" x14ac:dyDescent="0.25"/>
  <cols>
    <col min="1" max="1" width="8.7109375" style="32"/>
    <col min="2" max="2" width="12" style="32" bestFit="1" customWidth="1"/>
    <col min="3" max="18" width="8.7109375" style="32"/>
    <col min="19" max="19" width="11.42578125" style="32" customWidth="1"/>
    <col min="20" max="22" width="8.7109375" style="32"/>
    <col min="23" max="23" width="11.7109375" style="32" customWidth="1"/>
    <col min="24" max="26" width="8.7109375" style="32"/>
    <col min="27" max="27" width="9.7109375" style="32" customWidth="1"/>
    <col min="28" max="28" width="8.7109375" style="32"/>
    <col min="29" max="29" width="17.28515625" style="32" customWidth="1"/>
    <col min="30" max="16384" width="8.7109375" style="32"/>
  </cols>
  <sheetData>
    <row r="2" spans="1:31" ht="48" customHeight="1" x14ac:dyDescent="0.25">
      <c r="A2" s="175" t="s">
        <v>103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5" spans="1:31" x14ac:dyDescent="0.25">
      <c r="A5" s="49" t="s">
        <v>104</v>
      </c>
      <c r="B5" s="70">
        <f>(((B14+S14+AA14)/3)*50%)+(50%*B10)</f>
        <v>85.755122222222226</v>
      </c>
    </row>
    <row r="10" spans="1:31" x14ac:dyDescent="0.25">
      <c r="A10" s="49" t="s">
        <v>33</v>
      </c>
      <c r="B10" s="70">
        <f>'индикаторы общие'!G44</f>
        <v>94.9</v>
      </c>
    </row>
    <row r="14" spans="1:31" ht="13.9" customHeight="1" x14ac:dyDescent="0.25">
      <c r="A14" s="62" t="s">
        <v>105</v>
      </c>
      <c r="B14" s="70">
        <f>80%*((B20+E20+H20+K20+N20)/5)+20%*B17</f>
        <v>98.0124</v>
      </c>
      <c r="C14" s="192" t="s">
        <v>241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R14" s="62" t="s">
        <v>106</v>
      </c>
      <c r="S14" s="61">
        <f>(80%*S20/1)+20%*S17</f>
        <v>100</v>
      </c>
      <c r="T14" s="193" t="s">
        <v>224</v>
      </c>
      <c r="U14" s="193"/>
      <c r="V14" s="193"/>
      <c r="W14" s="193"/>
      <c r="Z14" s="62" t="s">
        <v>107</v>
      </c>
      <c r="AA14" s="70">
        <f>(80%*AA20)+(20%*AA17)</f>
        <v>31.818333333333335</v>
      </c>
      <c r="AB14" s="193" t="s">
        <v>225</v>
      </c>
      <c r="AC14" s="193"/>
      <c r="AD14" s="193"/>
      <c r="AE14" s="193"/>
    </row>
    <row r="15" spans="1:31" x14ac:dyDescent="0.25">
      <c r="A15" s="63"/>
      <c r="B15" s="63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R15" s="64"/>
      <c r="S15" s="64"/>
      <c r="T15" s="193"/>
      <c r="U15" s="193"/>
      <c r="V15" s="193"/>
      <c r="W15" s="193"/>
      <c r="Z15" s="64"/>
      <c r="AA15" s="64"/>
      <c r="AB15" s="193"/>
      <c r="AC15" s="193"/>
      <c r="AD15" s="193"/>
      <c r="AE15" s="193"/>
    </row>
    <row r="16" spans="1:31" x14ac:dyDescent="0.25">
      <c r="A16" s="63"/>
      <c r="B16" s="63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R16" s="63"/>
      <c r="S16" s="63"/>
      <c r="T16" s="193"/>
      <c r="U16" s="193"/>
      <c r="V16" s="193"/>
      <c r="W16" s="193"/>
      <c r="Z16" s="63"/>
      <c r="AA16" s="63"/>
      <c r="AB16" s="193"/>
      <c r="AC16" s="193"/>
      <c r="AD16" s="193"/>
      <c r="AE16" s="193"/>
    </row>
    <row r="17" spans="1:31" ht="40.5" customHeight="1" x14ac:dyDescent="0.25">
      <c r="A17" s="62" t="s">
        <v>108</v>
      </c>
      <c r="B17" s="65">
        <f>'финансы общие'!E18</f>
        <v>97.87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R17" s="62" t="s">
        <v>109</v>
      </c>
      <c r="S17" s="61">
        <f>'финансы общие'!E50</f>
        <v>100</v>
      </c>
      <c r="T17" s="193"/>
      <c r="U17" s="193"/>
      <c r="V17" s="193"/>
      <c r="W17" s="193"/>
      <c r="Z17" s="62" t="s">
        <v>109</v>
      </c>
      <c r="AA17" s="65">
        <f>'финансы общие'!E42</f>
        <v>13.091666666666669</v>
      </c>
      <c r="AB17" s="193"/>
      <c r="AC17" s="193"/>
      <c r="AD17" s="193"/>
      <c r="AE17" s="193"/>
    </row>
    <row r="18" spans="1:31" x14ac:dyDescent="0.2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R18" s="63"/>
      <c r="S18" s="63"/>
      <c r="T18" s="63"/>
      <c r="U18" s="63"/>
      <c r="V18" s="63"/>
      <c r="W18" s="63"/>
      <c r="Z18" s="63"/>
      <c r="AA18" s="63"/>
      <c r="AB18" s="63"/>
      <c r="AC18" s="197" t="s">
        <v>243</v>
      </c>
      <c r="AD18" s="197"/>
      <c r="AE18" s="197"/>
    </row>
    <row r="19" spans="1:3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R19" s="63"/>
      <c r="S19" s="63"/>
      <c r="T19" s="63"/>
      <c r="U19" s="63"/>
      <c r="V19" s="63"/>
      <c r="W19" s="63"/>
      <c r="Z19" s="63"/>
      <c r="AA19" s="63"/>
      <c r="AB19" s="63"/>
      <c r="AC19" s="197"/>
      <c r="AD19" s="197"/>
      <c r="AE19" s="197"/>
    </row>
    <row r="20" spans="1:31" ht="13.9" customHeight="1" x14ac:dyDescent="0.25">
      <c r="A20" s="49" t="s">
        <v>110</v>
      </c>
      <c r="B20" s="70">
        <f>(70%*B28)+(30%*B25)</f>
        <v>95.24</v>
      </c>
      <c r="C20" s="66"/>
      <c r="D20" s="49" t="s">
        <v>111</v>
      </c>
      <c r="E20" s="61">
        <f>(70%*E28)+(30%*E25)</f>
        <v>100</v>
      </c>
      <c r="F20" s="67"/>
      <c r="G20" s="49" t="s">
        <v>112</v>
      </c>
      <c r="H20" s="70">
        <f>(70%*H28)+(30%*H25)</f>
        <v>95</v>
      </c>
      <c r="I20" s="63"/>
      <c r="J20" s="49" t="s">
        <v>113</v>
      </c>
      <c r="K20" s="70">
        <f>(70%*K28)+(30%*K25)</f>
        <v>100</v>
      </c>
      <c r="L20" s="63"/>
      <c r="M20" s="49" t="s">
        <v>114</v>
      </c>
      <c r="N20" s="61">
        <f>(70%*N28)+(30%*N25)</f>
        <v>100</v>
      </c>
      <c r="O20" s="63"/>
      <c r="R20" s="49" t="s">
        <v>115</v>
      </c>
      <c r="S20" s="61">
        <f>(70%*S28)+(30%*S25)</f>
        <v>100</v>
      </c>
      <c r="T20" s="63"/>
      <c r="U20" s="63"/>
      <c r="V20" s="63"/>
      <c r="W20" s="63"/>
      <c r="Z20" s="49" t="s">
        <v>115</v>
      </c>
      <c r="AA20" s="70">
        <f>(70%*AA28)+(30%*AA25)</f>
        <v>36.5</v>
      </c>
      <c r="AB20" s="63"/>
      <c r="AC20" s="197"/>
      <c r="AD20" s="197"/>
      <c r="AE20" s="197"/>
    </row>
    <row r="21" spans="1:31" ht="13.9" customHeight="1" x14ac:dyDescent="0.25">
      <c r="A21" s="194" t="s">
        <v>228</v>
      </c>
      <c r="B21" s="194"/>
      <c r="C21" s="68"/>
      <c r="D21" s="194" t="s">
        <v>229</v>
      </c>
      <c r="E21" s="194"/>
      <c r="F21" s="63"/>
      <c r="G21" s="194" t="s">
        <v>230</v>
      </c>
      <c r="H21" s="194"/>
      <c r="I21" s="63"/>
      <c r="J21" s="194" t="s">
        <v>234</v>
      </c>
      <c r="K21" s="194"/>
      <c r="L21" s="63"/>
      <c r="M21" s="194" t="s">
        <v>235</v>
      </c>
      <c r="N21" s="194"/>
      <c r="O21" s="63"/>
      <c r="P21" s="40"/>
      <c r="R21" s="63"/>
      <c r="S21" s="63"/>
      <c r="T21" s="63"/>
      <c r="U21" s="63"/>
      <c r="V21" s="63"/>
      <c r="W21" s="63"/>
      <c r="Z21" s="63"/>
      <c r="AA21" s="63"/>
      <c r="AB21" s="63"/>
      <c r="AC21" s="197"/>
      <c r="AD21" s="197"/>
      <c r="AE21" s="197"/>
    </row>
    <row r="22" spans="1:31" x14ac:dyDescent="0.25">
      <c r="A22" s="194"/>
      <c r="B22" s="194"/>
      <c r="C22" s="68"/>
      <c r="D22" s="194"/>
      <c r="E22" s="194"/>
      <c r="F22" s="63"/>
      <c r="G22" s="194"/>
      <c r="H22" s="194"/>
      <c r="I22" s="63"/>
      <c r="J22" s="194"/>
      <c r="K22" s="194"/>
      <c r="L22" s="63"/>
      <c r="M22" s="194"/>
      <c r="N22" s="194"/>
      <c r="O22" s="63"/>
      <c r="P22" s="40"/>
      <c r="R22" s="63"/>
      <c r="S22" s="63"/>
      <c r="T22" s="63"/>
      <c r="U22" s="63"/>
      <c r="V22" s="63"/>
      <c r="W22" s="63"/>
      <c r="Z22" s="63"/>
      <c r="AA22" s="63"/>
      <c r="AB22" s="63"/>
      <c r="AC22" s="63"/>
      <c r="AD22" s="63"/>
      <c r="AE22" s="63"/>
    </row>
    <row r="23" spans="1:31" ht="15" customHeight="1" x14ac:dyDescent="0.25">
      <c r="A23" s="194"/>
      <c r="B23" s="194"/>
      <c r="C23" s="68"/>
      <c r="D23" s="194"/>
      <c r="E23" s="194"/>
      <c r="F23" s="63"/>
      <c r="G23" s="194"/>
      <c r="H23" s="194"/>
      <c r="I23" s="63"/>
      <c r="J23" s="194"/>
      <c r="K23" s="194"/>
      <c r="L23" s="63"/>
      <c r="M23" s="194"/>
      <c r="N23" s="194"/>
      <c r="O23" s="63"/>
      <c r="P23" s="40"/>
      <c r="R23" s="63"/>
      <c r="S23" s="63"/>
      <c r="T23" s="63"/>
      <c r="U23" s="63"/>
      <c r="V23" s="63"/>
      <c r="W23" s="63"/>
      <c r="Z23" s="63"/>
      <c r="AA23" s="63"/>
      <c r="AB23" s="63"/>
      <c r="AC23" s="63"/>
      <c r="AD23" s="63"/>
      <c r="AE23" s="63"/>
    </row>
    <row r="24" spans="1:31" ht="197.25" customHeight="1" x14ac:dyDescent="0.25">
      <c r="A24" s="194"/>
      <c r="B24" s="194"/>
      <c r="C24" s="68"/>
      <c r="D24" s="194"/>
      <c r="E24" s="194"/>
      <c r="F24" s="63"/>
      <c r="G24" s="194"/>
      <c r="H24" s="194"/>
      <c r="I24" s="63"/>
      <c r="J24" s="194"/>
      <c r="K24" s="194"/>
      <c r="L24" s="63"/>
      <c r="M24" s="194"/>
      <c r="N24" s="194"/>
      <c r="O24" s="63"/>
      <c r="P24" s="40"/>
      <c r="R24" s="194" t="s">
        <v>227</v>
      </c>
      <c r="S24" s="194"/>
      <c r="T24" s="63"/>
      <c r="U24" s="63"/>
      <c r="V24" s="63"/>
      <c r="W24" s="63"/>
      <c r="Z24" s="195" t="s">
        <v>226</v>
      </c>
      <c r="AA24" s="195"/>
      <c r="AB24" s="63"/>
      <c r="AC24" s="63"/>
      <c r="AD24" s="196"/>
      <c r="AE24" s="196"/>
    </row>
    <row r="25" spans="1:31" ht="21" customHeight="1" x14ac:dyDescent="0.25">
      <c r="A25" s="49" t="s">
        <v>116</v>
      </c>
      <c r="B25" s="61">
        <f>'контрольные точки ОПОЗН'!H47</f>
        <v>100</v>
      </c>
      <c r="C25" s="63"/>
      <c r="D25" s="49" t="s">
        <v>117</v>
      </c>
      <c r="E25" s="61">
        <f>'контрольные точки ОПОЗН'!H44</f>
        <v>100</v>
      </c>
      <c r="F25" s="63"/>
      <c r="G25" s="49" t="s">
        <v>118</v>
      </c>
      <c r="H25" s="61">
        <f>'контрольные точки ОПОЗН'!H45</f>
        <v>83.333333333333343</v>
      </c>
      <c r="I25" s="63"/>
      <c r="J25" s="49" t="s">
        <v>118</v>
      </c>
      <c r="K25" s="61">
        <v>100</v>
      </c>
      <c r="L25" s="63"/>
      <c r="M25" s="49" t="s">
        <v>118</v>
      </c>
      <c r="N25" s="61">
        <v>100</v>
      </c>
      <c r="O25" s="63"/>
      <c r="R25" s="49" t="s">
        <v>119</v>
      </c>
      <c r="S25" s="61">
        <f>'контрольные точки УГХ'!H17</f>
        <v>100</v>
      </c>
      <c r="T25" s="63"/>
      <c r="U25" s="63"/>
      <c r="V25" s="63"/>
      <c r="W25" s="63"/>
      <c r="Z25" s="49" t="s">
        <v>116</v>
      </c>
      <c r="AA25" s="61">
        <f>'контрольные точки УЖКХ'!H14</f>
        <v>75</v>
      </c>
      <c r="AB25" s="63"/>
      <c r="AC25" s="63"/>
      <c r="AD25" s="120"/>
      <c r="AE25" s="122"/>
    </row>
    <row r="26" spans="1:31" x14ac:dyDescent="0.25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R26" s="63"/>
      <c r="S26" s="63"/>
      <c r="T26" s="63"/>
      <c r="U26" s="63"/>
      <c r="V26" s="63"/>
      <c r="W26" s="63"/>
      <c r="Z26" s="63"/>
      <c r="AA26" s="63"/>
      <c r="AB26" s="63"/>
      <c r="AC26" s="63"/>
      <c r="AD26" s="63"/>
      <c r="AE26" s="63"/>
    </row>
    <row r="27" spans="1:31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R27" s="63"/>
      <c r="S27" s="63"/>
      <c r="T27" s="63"/>
      <c r="U27" s="63"/>
      <c r="V27" s="63"/>
      <c r="W27" s="63"/>
      <c r="Z27" s="63"/>
      <c r="AA27" s="63"/>
      <c r="AB27" s="63"/>
      <c r="AC27" s="63"/>
      <c r="AD27" s="63"/>
      <c r="AE27" s="63"/>
    </row>
    <row r="28" spans="1:31" x14ac:dyDescent="0.25">
      <c r="A28" s="49" t="s">
        <v>120</v>
      </c>
      <c r="B28" s="70">
        <f>ROUND('показатели ОпОЗН '!P39,1)</f>
        <v>93.2</v>
      </c>
      <c r="C28" s="63"/>
      <c r="D28" s="49" t="s">
        <v>121</v>
      </c>
      <c r="E28" s="70">
        <f>'показатели ОпОЗН '!P40</f>
        <v>100</v>
      </c>
      <c r="F28" s="63"/>
      <c r="G28" s="49" t="s">
        <v>122</v>
      </c>
      <c r="H28" s="70">
        <f>'показатели ОпОЗН '!P41</f>
        <v>100</v>
      </c>
      <c r="I28" s="63"/>
      <c r="J28" s="49" t="s">
        <v>122</v>
      </c>
      <c r="K28" s="70">
        <v>100</v>
      </c>
      <c r="L28" s="63"/>
      <c r="M28" s="49" t="s">
        <v>122</v>
      </c>
      <c r="N28" s="70">
        <v>100</v>
      </c>
      <c r="O28" s="63"/>
      <c r="R28" s="49" t="s">
        <v>123</v>
      </c>
      <c r="S28" s="61">
        <f>'показатели УГХ'!P16</f>
        <v>100</v>
      </c>
      <c r="T28" s="63"/>
      <c r="U28" s="63"/>
      <c r="V28" s="63"/>
      <c r="W28" s="63"/>
      <c r="Z28" s="49" t="s">
        <v>120</v>
      </c>
      <c r="AA28" s="70">
        <f>'показатели УЖКХ'!P16</f>
        <v>20</v>
      </c>
      <c r="AB28" s="63"/>
      <c r="AC28" s="63"/>
      <c r="AD28" s="120"/>
      <c r="AE28" s="121"/>
    </row>
  </sheetData>
  <mergeCells count="13">
    <mergeCell ref="A2:AA2"/>
    <mergeCell ref="C14:O17"/>
    <mergeCell ref="T14:W17"/>
    <mergeCell ref="AB14:AE17"/>
    <mergeCell ref="A21:B24"/>
    <mergeCell ref="D21:E24"/>
    <mergeCell ref="G21:H24"/>
    <mergeCell ref="J21:K24"/>
    <mergeCell ref="M21:N24"/>
    <mergeCell ref="R24:S24"/>
    <mergeCell ref="Z24:AA24"/>
    <mergeCell ref="AD24:AE24"/>
    <mergeCell ref="AC18:AE21"/>
  </mergeCells>
  <pageMargins left="0.7" right="0.7" top="0.75" bottom="0.75" header="0.511811023622047" footer="0.511811023622047"/>
  <pageSetup paperSize="9" scale="89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финансы общие</vt:lpstr>
      <vt:lpstr>индикаторы общие</vt:lpstr>
      <vt:lpstr>показатели ОпОЗН </vt:lpstr>
      <vt:lpstr>контрольные точки ОПОЗН</vt:lpstr>
      <vt:lpstr>показатели УГХ</vt:lpstr>
      <vt:lpstr>контрольные точки УГХ</vt:lpstr>
      <vt:lpstr>показатели УЖКХ</vt:lpstr>
      <vt:lpstr>контрольные точки УЖКХ</vt:lpstr>
      <vt:lpstr>Оценка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Донец Дарья Евгеньевна</cp:lastModifiedBy>
  <cp:revision>259</cp:revision>
  <cp:lastPrinted>2026-03-16T07:49:58Z</cp:lastPrinted>
  <dcterms:created xsi:type="dcterms:W3CDTF">2026-01-29T12:13:31Z</dcterms:created>
  <dcterms:modified xsi:type="dcterms:W3CDTF">2026-05-25T06:57:09Z</dcterms:modified>
  <dc:language>ru-RU</dc:language>
</cp:coreProperties>
</file>