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 tabRatio="894" activeTab="8"/>
  </bookViews>
  <sheets>
    <sheet name="финансы" sheetId="1" r:id="rId1"/>
    <sheet name="индикаторы" sheetId="2" r:id="rId2"/>
    <sheet name="показатели1" sheetId="3" r:id="rId3"/>
    <sheet name="контрольные точки, мероприятия1" sheetId="4" r:id="rId4"/>
    <sheet name="показатели (2)" sheetId="6" r:id="rId5"/>
    <sheet name="контрольные точки, мероприя (2)" sheetId="8" r:id="rId6"/>
    <sheet name="показатели (3)" sheetId="7" r:id="rId7"/>
    <sheet name="контрольные точки, мероприя (3)" sheetId="9" r:id="rId8"/>
    <sheet name="Оценка" sheetId="5" r:id="rId9"/>
  </sheets>
  <definedNames>
    <definedName name="_xlnm.Print_Area" localSheetId="0">финансы!$A$1:$G$87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9" l="1"/>
  <c r="H20" i="9"/>
  <c r="H19" i="9"/>
  <c r="H32" i="4"/>
  <c r="H30" i="4"/>
  <c r="H31" i="4"/>
  <c r="F21" i="5" l="1"/>
  <c r="B21" i="5"/>
  <c r="F23" i="5"/>
  <c r="P27" i="3"/>
  <c r="L23" i="5"/>
  <c r="L21" i="5"/>
  <c r="X21" i="5"/>
  <c r="T21" i="5"/>
  <c r="X23" i="5" l="1"/>
  <c r="X19" i="5" s="1"/>
  <c r="T23" i="5"/>
  <c r="T19" i="5" s="1"/>
  <c r="T17" i="5"/>
  <c r="L17" i="5"/>
  <c r="H16" i="8"/>
  <c r="P22" i="7"/>
  <c r="P22" i="6"/>
  <c r="O17" i="7"/>
  <c r="O16" i="7"/>
  <c r="O14" i="7"/>
  <c r="O13" i="7"/>
  <c r="O17" i="6"/>
  <c r="O16" i="6"/>
  <c r="O14" i="6"/>
  <c r="O13" i="6"/>
  <c r="G9" i="2"/>
  <c r="O23" i="3"/>
  <c r="O22" i="3"/>
  <c r="O20" i="3"/>
  <c r="O19" i="3"/>
  <c r="O14" i="3"/>
  <c r="O13" i="3"/>
  <c r="O17" i="3"/>
  <c r="O16" i="3"/>
  <c r="D72" i="1"/>
  <c r="C72" i="1"/>
  <c r="B72" i="1"/>
  <c r="D67" i="1"/>
  <c r="C67" i="1"/>
  <c r="B67" i="1"/>
  <c r="D65" i="1"/>
  <c r="D62" i="1" s="1"/>
  <c r="D60" i="1" s="1"/>
  <c r="D57" i="1" s="1"/>
  <c r="C65" i="1"/>
  <c r="C62" i="1" s="1"/>
  <c r="C60" i="1" s="1"/>
  <c r="C57" i="1" s="1"/>
  <c r="B65" i="1"/>
  <c r="B62" i="1" s="1"/>
  <c r="B60" i="1" s="1"/>
  <c r="B57" i="1" s="1"/>
  <c r="D52" i="1"/>
  <c r="C52" i="1"/>
  <c r="B52" i="1"/>
  <c r="D50" i="1"/>
  <c r="D47" i="1" s="1"/>
  <c r="C50" i="1"/>
  <c r="C47" i="1" s="1"/>
  <c r="B50" i="1"/>
  <c r="B47" i="1" s="1"/>
  <c r="D42" i="1"/>
  <c r="C42" i="1"/>
  <c r="B42" i="1"/>
  <c r="D37" i="1"/>
  <c r="C37" i="1"/>
  <c r="B37" i="1"/>
  <c r="D32" i="1"/>
  <c r="C32" i="1"/>
  <c r="B32" i="1"/>
  <c r="D27" i="1"/>
  <c r="C27" i="1"/>
  <c r="B27" i="1"/>
  <c r="D25" i="1"/>
  <c r="C25" i="1"/>
  <c r="C20" i="1" s="1"/>
  <c r="C15" i="1" s="1"/>
  <c r="B25" i="1"/>
  <c r="B20" i="1" s="1"/>
  <c r="B15" i="1" s="1"/>
  <c r="D24" i="1"/>
  <c r="D19" i="1" s="1"/>
  <c r="D14" i="1" s="1"/>
  <c r="C24" i="1"/>
  <c r="B24" i="1"/>
  <c r="B22" i="1" l="1"/>
  <c r="T15" i="5"/>
  <c r="P17" i="7"/>
  <c r="C22" i="1"/>
  <c r="D22" i="1"/>
  <c r="D20" i="1"/>
  <c r="D15" i="1" s="1"/>
  <c r="D12" i="1" s="1"/>
  <c r="C19" i="1"/>
  <c r="C14" i="1" s="1"/>
  <c r="C12" i="1" s="1"/>
  <c r="B19" i="1"/>
  <c r="B14" i="1" s="1"/>
  <c r="B12" i="1" s="1"/>
  <c r="C17" i="1" l="1"/>
  <c r="D17" i="1"/>
  <c r="B17" i="1"/>
  <c r="E47" i="1" l="1"/>
  <c r="E50" i="1"/>
  <c r="E52" i="1"/>
  <c r="E55" i="1"/>
  <c r="E57" i="1"/>
  <c r="E60" i="1"/>
  <c r="E62" i="1"/>
  <c r="E65" i="1"/>
  <c r="E67" i="1"/>
  <c r="E70" i="1"/>
  <c r="E72" i="1"/>
  <c r="E27" i="1"/>
  <c r="E30" i="1"/>
  <c r="E32" i="1"/>
  <c r="E35" i="1"/>
  <c r="E37" i="1"/>
  <c r="E39" i="1"/>
  <c r="E40" i="1"/>
  <c r="E42" i="1"/>
  <c r="E45" i="1"/>
  <c r="L19" i="5" l="1"/>
  <c r="L15" i="5" s="1"/>
  <c r="F19" i="5"/>
  <c r="P20" i="3"/>
  <c r="P17" i="3"/>
  <c r="P14" i="3"/>
  <c r="E14" i="1"/>
  <c r="E15" i="1"/>
  <c r="E17" i="1"/>
  <c r="B17" i="5" s="1"/>
  <c r="E19" i="1"/>
  <c r="E20" i="1"/>
  <c r="E22" i="1"/>
  <c r="E24" i="1"/>
  <c r="E25" i="1"/>
  <c r="E75" i="1"/>
  <c r="E12" i="1"/>
  <c r="P26" i="3" l="1"/>
  <c r="B23" i="5" s="1"/>
  <c r="B19" i="5" s="1"/>
  <c r="B15" i="5" s="1"/>
  <c r="P28" i="3"/>
  <c r="B10" i="5"/>
  <c r="B5" i="5" l="1"/>
</calcChain>
</file>

<file path=xl/sharedStrings.xml><?xml version="1.0" encoding="utf-8"?>
<sst xmlns="http://schemas.openxmlformats.org/spreadsheetml/2006/main" count="456" uniqueCount="199">
  <si>
    <t xml:space="preserve">          Годовой отчет о ходе реализации муниципальной программы</t>
  </si>
  <si>
    <t xml:space="preserve">                             (отчетный период)</t>
  </si>
  <si>
    <t>Наименование муниципальной программы, направления муниципальной программы и источника финансового обеспечения</t>
  </si>
  <si>
    <t>Объем финансового обеспечения, тыс. рублей</t>
  </si>
  <si>
    <t>Исполнение, тыс. рублей</t>
  </si>
  <si>
    <t>Процент исполнения, (4) / (3) x 100</t>
  </si>
  <si>
    <t>Комментарий &lt;1&gt;</t>
  </si>
  <si>
    <t>Сводная бюджетная роспись</t>
  </si>
  <si>
    <t>Кассовое исполнение</t>
  </si>
  <si>
    <t>средства федерального бюджета</t>
  </si>
  <si>
    <t>средства областного бюджета</t>
  </si>
  <si>
    <t>средства бюджета городского округа города Калуги Калужской области</t>
  </si>
  <si>
    <t>иные источники &lt;2&gt;</t>
  </si>
  <si>
    <t xml:space="preserve">    --------------------------------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</si>
  <si>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</si>
  <si>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</si>
  <si>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>средства  фондов  (при  наличии);  средства  физических  лиц (при наличии);</t>
  </si>
  <si>
    <t>привлеченные средства, за исключением бюджетных ассигнований (при наличии).</t>
  </si>
  <si>
    <t xml:space="preserve">                Сведения о достижении значений индикаторов</t>
  </si>
  <si>
    <t>Наименование индикатора</t>
  </si>
  <si>
    <t>Ед. изм.</t>
  </si>
  <si>
    <t>Значения индикатора</t>
  </si>
  <si>
    <t>Обоснование отклонений значений индикатора на конец отчетного года (при наличии)</t>
  </si>
  <si>
    <t>Год, предшествующий отчетному</t>
  </si>
  <si>
    <t>Отчетный год</t>
  </si>
  <si>
    <t>план</t>
  </si>
  <si>
    <t>факт</t>
  </si>
  <si>
    <t xml:space="preserve">                    Отчет о ходе реализации направления</t>
  </si>
  <si>
    <t>Показатели направления</t>
  </si>
  <si>
    <t>Единица измерения (по ОКЕИ)</t>
  </si>
  <si>
    <t>Значения по месяцам</t>
  </si>
  <si>
    <t>На конец года</t>
  </si>
  <si>
    <t>янв.</t>
  </si>
  <si>
    <t>февр.</t>
  </si>
  <si>
    <t>март</t>
  </si>
  <si>
    <t>апр.</t>
  </si>
  <si>
    <t>май</t>
  </si>
  <si>
    <t>июнь</t>
  </si>
  <si>
    <t>июль</t>
  </si>
  <si>
    <t>авг.</t>
  </si>
  <si>
    <t>сент.</t>
  </si>
  <si>
    <t>окт.</t>
  </si>
  <si>
    <t>нояб.</t>
  </si>
  <si>
    <t>План</t>
  </si>
  <si>
    <t>Факт/прогноз</t>
  </si>
  <si>
    <t>...</t>
  </si>
  <si>
    <t>Наименование мероприятия (результата)/контрольной точки</t>
  </si>
  <si>
    <t>Плановая дата наступления контрольной точки</t>
  </si>
  <si>
    <t>Фактическая дата наступления контрольной точки</t>
  </si>
  <si>
    <t>Ответственный исполнитель (должность)</t>
  </si>
  <si>
    <t>Подтверждающий документ</t>
  </si>
  <si>
    <t>Комментарий (результаты/ проблемы, возникшие в ходе реализации мероприятия)</t>
  </si>
  <si>
    <t>№ п/п</t>
  </si>
  <si>
    <t>итог</t>
  </si>
  <si>
    <t>Имп</t>
  </si>
  <si>
    <t xml:space="preserve">            Сведения об исполнении помесячного плана достижения  показателей направления в текущем году</t>
  </si>
  <si>
    <t>% исполнения</t>
  </si>
  <si>
    <t xml:space="preserve">       Сведения о выполнении (достижении) мероприятий и контрольных точек</t>
  </si>
  <si>
    <t>№</t>
  </si>
  <si>
    <t xml:space="preserve">1. </t>
  </si>
  <si>
    <t>1.1.</t>
  </si>
  <si>
    <t>1.1.1.</t>
  </si>
  <si>
    <t>1.1.2.</t>
  </si>
  <si>
    <t>Оэмп</t>
  </si>
  <si>
    <t>Расчет ("+" достигнуто; "-" не достигнуто)</t>
  </si>
  <si>
    <t>Псэ (сложить все % исполнения и разделить на количество показателей, по каждому комплексу отдельно)</t>
  </si>
  <si>
    <t>Ктсэ( количество "+"/(количество всего"+"и"-") по каждому комплексу отдельно</t>
  </si>
  <si>
    <t>Осэ1</t>
  </si>
  <si>
    <t>Осэ2</t>
  </si>
  <si>
    <t>Ктсэ2</t>
  </si>
  <si>
    <t>Псэ2</t>
  </si>
  <si>
    <t>Ктсэ1</t>
  </si>
  <si>
    <t>Псэ1</t>
  </si>
  <si>
    <t>А1</t>
  </si>
  <si>
    <t>Эн1</t>
  </si>
  <si>
    <t>Эн2</t>
  </si>
  <si>
    <t>А2</t>
  </si>
  <si>
    <t>Муниципальная программа «Организация отдыха и оздоровления детей в каникулярное время», (всего), в том числе:</t>
  </si>
  <si>
    <t xml:space="preserve">направление «Образование» управление образования города Калуги </t>
  </si>
  <si>
    <t xml:space="preserve">Комплекс проектных мероприятий 
1 «Обеспечение организации отдыха и оздоровления детей»
</t>
  </si>
  <si>
    <t>1.1 «Оплата питания детей в муниципальных лагерях с дневным пребыванием детей (школа одаренных детей)»</t>
  </si>
  <si>
    <t>1.2 «Приобретение путевок в организации отдыха и оздоровления детей»</t>
  </si>
  <si>
    <t>1.3 «Организация отдыха и оздоровления детей»</t>
  </si>
  <si>
    <t xml:space="preserve">Комплекс процессных мероприятий 
2 «Проведение мероприятий по организации отдыха и оздоровления детей»
</t>
  </si>
  <si>
    <t>направление «Образование» управление культуры  города Калуги</t>
  </si>
  <si>
    <t xml:space="preserve">Комплекс процессных мероприятий 
1 «Проведение мероприятий по организации отдыха и оздоровления детей»
</t>
  </si>
  <si>
    <t>направление «Образование» управление физической культуры, спорта и молодежной политики города Калуги</t>
  </si>
  <si>
    <t xml:space="preserve">Комплекс процессных мероприятий 
1 «Обеспечение организации отдыха и оздоровления детей»
</t>
  </si>
  <si>
    <t>1.1 Оплата питания детей в муниципальных лагерях с дневным пребыванием детей</t>
  </si>
  <si>
    <t>Доля детей, охваченных организованными формами отдыха и оздоровления, от общего числа детей в возрасте от 7 до 17 лет в каникулярное время</t>
  </si>
  <si>
    <t>%</t>
  </si>
  <si>
    <t>Человек</t>
  </si>
  <si>
    <t>Управление образования города Калуга</t>
  </si>
  <si>
    <t>Штук</t>
  </si>
  <si>
    <t>*</t>
  </si>
  <si>
    <t>Управление культуры города Калуги</t>
  </si>
  <si>
    <t>Управление физической культуры, сорта и молодежной политики города Калуги</t>
  </si>
  <si>
    <t>Единиц</t>
  </si>
  <si>
    <t>Задача "Увеличение количества оздоровленных и отдохнувших детей" структурного элемента "Обеспечение организации отдыха и оздоровления детей"</t>
  </si>
  <si>
    <t>1.1.3.</t>
  </si>
  <si>
    <t>1.1.4.</t>
  </si>
  <si>
    <t>1.2.</t>
  </si>
  <si>
    <t>1.2.1.</t>
  </si>
  <si>
    <t>1.2.2.</t>
  </si>
  <si>
    <t>1.2.3.</t>
  </si>
  <si>
    <t>1.2.4.</t>
  </si>
  <si>
    <t>1.3.</t>
  </si>
  <si>
    <t>1.3.1.</t>
  </si>
  <si>
    <t>1.3.2.</t>
  </si>
  <si>
    <t>1.3.3.</t>
  </si>
  <si>
    <t>1.3.4.</t>
  </si>
  <si>
    <t>2.1.</t>
  </si>
  <si>
    <t>2.1.1.</t>
  </si>
  <si>
    <t>2.1.2.</t>
  </si>
  <si>
    <t>2.1.3.</t>
  </si>
  <si>
    <t>2.1.4.</t>
  </si>
  <si>
    <t>Управление культуры города Калуга</t>
  </si>
  <si>
    <t>Управление физической культуры, спорта и молодежной политики города Калуга</t>
  </si>
  <si>
    <t>Мероприятие «Оплата питания детей в муниципальных лагерях с дневным пребыванием детей (школа одаренных детей)»</t>
  </si>
  <si>
    <t>Контрольная точка «Перечень целевых субсидий утвержден»</t>
  </si>
  <si>
    <t>Контрольная точка «Соглашение о предоставлении субсидии на иные цели (заключено)»</t>
  </si>
  <si>
    <t>Контрольная точка «Перечислена субсидия»</t>
  </si>
  <si>
    <t>Контрольная точка «Оплата товаров, выполненных работ, оказанных услуг по договору произведена»</t>
  </si>
  <si>
    <t>Начальник отдела общего и дополнительного образования комитета дошкольного, общего и дополнительного образования, начальник отдела финансово-экономической деятельности управления образования города Калуги.</t>
  </si>
  <si>
    <t>Соглашение</t>
  </si>
  <si>
    <t>Платежное поручение</t>
  </si>
  <si>
    <t>Не выявлено</t>
  </si>
  <si>
    <t>Мероприятие «Приобретение путевок в организации отдыха и оздоровления детей»</t>
  </si>
  <si>
    <t>Контрольная точка «План закупок»</t>
  </si>
  <si>
    <t>Контрольная точка «Заключен договор на закупку путевок»</t>
  </si>
  <si>
    <t>Контрольная точка «Произведена оплата закупленных путевок по договору»</t>
  </si>
  <si>
    <t>Контрольная точка «Произведено получение путевок»</t>
  </si>
  <si>
    <t>-</t>
  </si>
  <si>
    <t>Мероприятие «Организация отдыха и оздоровления детей»</t>
  </si>
  <si>
    <t>Контрольная точка «Соглашение о предоставлении субсидии на иные цели заключено»</t>
  </si>
  <si>
    <t>Контрольная точка «Оплата товаров, выполненных работ оказанных услуг по договору произведена»</t>
  </si>
  <si>
    <t>Задача «Организация досуга детей в каникулярное время » структурного элемента «Проведение мероприятий по организации отдыха и оздоровления детей»</t>
  </si>
  <si>
    <t>Мероприятие «Проведение мероприятий по организации отдыха и оздоровления детей»</t>
  </si>
  <si>
    <t xml:space="preserve">
Васина Я.В.,
начальник управления культуры города Калуги
</t>
  </si>
  <si>
    <t xml:space="preserve">Соглашение о предоставлении субсидии на иные цели № 5 от 28.01.2025 МБОУДО «Детская школа искусств № 5» г.Калуги
Соглашение о предоставлении субсидии на иные цели № 12 от 28.01.2025 МБУК «Городской досуговый центр»
Соглашение о предоставлении субсидии на иные цели № 14 от 28.01.2025 МБУК «Культурно-досуговое объединение»
</t>
  </si>
  <si>
    <t xml:space="preserve">Платежное поручение от 06.03.2025 № 213 МБОУДО «Детская школа искусств № 5» г.Калуги
Платежное поручение от 19.05.2025 № 517 
МБУК «Культурно-досуговое объединение»
Платежное поручение от 28.04.2025 № 435
Платежное поручение от 06.06.2025 № 609
МБУК «Городской досуговый центр»
</t>
  </si>
  <si>
    <t>Контрольная точка «Перечень целевых субсидий (утвержден)»</t>
  </si>
  <si>
    <t>Контрольная точка «Принято обязательств (%)»</t>
  </si>
  <si>
    <t>Контрольная точка «Услуга оказана (работы выполнены)»</t>
  </si>
  <si>
    <t>Мероприятие «Оплата питания детей в муниципальных лагерях с дневным пребыванием детей»</t>
  </si>
  <si>
    <t>Начальник отдела учреждений физической культуры и спорта</t>
  </si>
  <si>
    <t>Задача «Организация досуга детей в каникулярное время» структурного элемента «Проведение мероприятий по организации отдыха и оздоровления детей»</t>
  </si>
  <si>
    <t>+</t>
  </si>
  <si>
    <t>В летнем лагере дневного пребывания было уменьшено количество дней смены на 19 дней, и 1 ребенок был добавлен к списочному составу</t>
  </si>
  <si>
    <t>А3</t>
  </si>
  <si>
    <t>Эн3</t>
  </si>
  <si>
    <t>Ктээ1</t>
  </si>
  <si>
    <t>«Проведение мероприятий по организации отдыха и оздоровления детей»</t>
  </si>
  <si>
    <t>Задача ««Увеличение количество детей, улучшивших состояние здоровья и отдохнувших» структурного элемента «Обеспечение организации отдыха и оздоровления детей»</t>
  </si>
  <si>
    <t>«Обеспечение организации отдыха и оздоровления детей»</t>
  </si>
  <si>
    <t>Обеспечение организации отдыха и оздоровления детей</t>
  </si>
  <si>
    <t>Количество приобретенных путевок в организации отдыха и оздоровления комплекса процессных мероприятий «Обеспечение организации отдыха и оздоровления детей»</t>
  </si>
  <si>
    <t>Количество детей, получивших отдых и оздоровление комплекса процессных мероприятий «Обеспечение организации отдыха и оздоровления детей»</t>
  </si>
  <si>
    <t>Количество проведенных мероприятий по организации отдыха и оздоровления детей комплекса процессных мероприятий  «Проведение мероприятий по организации отдыха и оздоровления детей»</t>
  </si>
  <si>
    <r>
      <t xml:space="preserve">                   за _________</t>
    </r>
    <r>
      <rPr>
        <b/>
        <u/>
        <sz val="12"/>
        <color theme="1"/>
        <rFont val="Times New Roman"/>
        <family val="1"/>
        <charset val="204"/>
      </rPr>
      <t>_2025_</t>
    </r>
    <r>
      <rPr>
        <b/>
        <sz val="12"/>
        <color theme="1"/>
        <rFont val="Times New Roman"/>
        <family val="1"/>
        <charset val="204"/>
      </rPr>
      <t>___________</t>
    </r>
  </si>
  <si>
    <r>
      <t xml:space="preserve">Наименование муниципальной программы </t>
    </r>
    <r>
      <rPr>
        <b/>
        <u/>
        <sz val="12"/>
        <color theme="1"/>
        <rFont val="Times New Roman"/>
        <family val="1"/>
        <charset val="204"/>
      </rPr>
      <t>«Организация отдыха и оздоровления детей в каникулярное время»</t>
    </r>
  </si>
  <si>
    <r>
      <t xml:space="preserve">Ответственный исполнитель муниципальной программы </t>
    </r>
    <r>
      <rPr>
        <b/>
        <u/>
        <sz val="12"/>
        <color theme="1"/>
        <rFont val="Times New Roman"/>
        <family val="1"/>
        <charset val="204"/>
      </rPr>
      <t>управление образования города Калуги</t>
    </r>
  </si>
  <si>
    <t>Количество детей, получивших питание в муниципальных лагерях с дневным пребыванием (школа одаренных детей) комплекса процессных мероприятий «Обеспечение организации отдыха и оздоровления детей»</t>
  </si>
  <si>
    <t>2.</t>
  </si>
  <si>
    <t>Количество участников региональных, всероссийских и международных конкурсов, фестивалей, соревнований комплекса процессных мероприятий «Проведение мероприятий по организации отдыха и оздоровления детей»</t>
  </si>
  <si>
    <t>Количество приобретенного спортивного инвентаря и оборудования для организации культурно-досуговой, познавательно-образовательной и спортивной деятельности детей и подростков в каникулярное время комплекса процессных мероприятий «Проведение мероприятий по организации отдыха и оздоровления детей»</t>
  </si>
  <si>
    <t xml:space="preserve">Не выявлено </t>
  </si>
  <si>
    <t>Количество детей от 7 до 17 лет включительно, которым предоставлена услуга по отдыху и оздоровленю комплекса процессных мероприятий "Обеспечение организации отдыха и оздоровления детей»</t>
  </si>
  <si>
    <t>Количество проведенных мероприятий по организации отдыха и оздоровления комплекса процессных мероприятий «Проведение мероприятий по организации отдыха и оздоровления детей»</t>
  </si>
  <si>
    <r>
      <t xml:space="preserve">Задача «Оснащение  </t>
    </r>
    <r>
      <rPr>
        <b/>
        <i/>
        <sz val="11"/>
        <color rgb="FF000000"/>
        <rFont val="Times New Roman"/>
        <family val="1"/>
        <charset val="204"/>
      </rPr>
      <t>учреждений культуры клубного типа спортивным инвентарем и оборудованием для организации культурно-досуговой, познавательно-образовательной и спортивной деятельности детей и подростков в каникулярное время, у</t>
    </r>
    <r>
      <rPr>
        <b/>
        <i/>
        <sz val="11"/>
        <color theme="1"/>
        <rFont val="Times New Roman"/>
        <family val="1"/>
        <charset val="204"/>
      </rPr>
      <t>величение количества оздоровленных и отдохнувших детей в каникулярное время» структурного элемента «Проведение мероприятий по организации отдыха и оздоровления детей»</t>
    </r>
  </si>
  <si>
    <t xml:space="preserve">Оценка эффективности реализации муниципальной программы, рассчитанная в соответствии с Порядком проведения оценки эффективности реализации муниципальных программ городского округа города Калуги Калужской области, утвержденным постановлением Городской Управы города Калуги от 02.08.2013 N 220-п.
</t>
  </si>
  <si>
    <t xml:space="preserve">Направление «Образование» управление образования города Калуги </t>
  </si>
  <si>
    <t>Направление «Образование» управление культуры  города Калуги</t>
  </si>
  <si>
    <t>Направление «Образование» управление физической культуры, спорта и молодежной политики города Калуги</t>
  </si>
  <si>
    <t>Оценка эффективности муниципальной программы городского округа города Калуги Калужской области " Организация отдыха и оздоровления детей в каникулярное время"</t>
  </si>
  <si>
    <t>Уровень достижения плановых значений индикаторов муниципальной программы</t>
  </si>
  <si>
    <t>Оценка Эффективности реализации направления муниципальной программы</t>
  </si>
  <si>
    <t>Оценка уровня использования бюджетных ассигнований муниципальной програмсмы за отчетный период</t>
  </si>
  <si>
    <t>Оценка эффективности достижения структурного элемента направления муниципальной программы</t>
  </si>
  <si>
    <t>Уровень достижения контрольных точек при реализации структурного элемента направления муниципальной программы</t>
  </si>
  <si>
    <t>Уровень достижения плановых значений показателей структурного элемента муниципальной программы</t>
  </si>
  <si>
    <t xml:space="preserve">В летнем лагере дневного пребывания не было 100 % посещения (21 день) заявленными детьми </t>
  </si>
  <si>
    <t xml:space="preserve">                 "Образование" управление образования города Калуги</t>
  </si>
  <si>
    <t xml:space="preserve">                 "Образование" управление культуры города Калуги</t>
  </si>
  <si>
    <t xml:space="preserve">                 "Образование" управление физической культуры, спорта и молодежной политики города Калуги</t>
  </si>
  <si>
    <t>Предусмотрено программой/направлением на 31.12.2025</t>
  </si>
  <si>
    <t>А1 (исполнение по направлению)</t>
  </si>
  <si>
    <t>Отсутствие возможности приобретения  путевок по причине не запланированной летней оздоровительной компании  в ДОЛ "Звездный", также не представилось возможным приобретение путевок  в лагерях подведомственных ГАУ КО "Центр "Развитие"</t>
  </si>
  <si>
    <t>Письмо управления образования  города Калуги «О представлении перечня целевых субсидий» от 22.05.2025 № 341-ВН-10-25</t>
  </si>
  <si>
    <t>Письмо управления образования  города Калуги «О представлении перечня целевых субсидий» от 05.06.2025 № 383-ВН-10-25</t>
  </si>
  <si>
    <t>Письмо управления культуры  города Калуги «О представлении перечня целевых субсидий» от 21.02.2025 № 88-ВН-14-25</t>
  </si>
  <si>
    <t>Письмо управления физической культуры, спорта и молодежной политики города Калуги «О представлении перечня целевых субсидий» от 17.03.2025 № 87-ВН-13-25</t>
  </si>
  <si>
    <t>Соглашениео предоставлении субсидии на иные цели                     № 38 от 14.03.2025           МБОУ ДО "Центр "Красная Звезда" г.Калуги                                                 Соглашение о предоставлении субсидии на иные цели                     № 22 от 28.02.2025            МБУ ДО СШ "Шашки русские" г.Калуги</t>
  </si>
  <si>
    <t>Платежное поручение      № 755 от 14.03.2025  МБОУ ДО "Центр "Красная Звезда" г.Калуги         Платежное поручение       № 604 от 04.06.2025     МБУ ДО СШ "Шашки русские" г.Калуги</t>
  </si>
  <si>
    <t>Платежное поручение      № 193 от 07.07.2025  МБОУ ДО "Центр "Красная Звезда" г.Калуги         Платежные поручения                                       № 89 от 06.06.2025,               № 96 от 17.06.20205,          № 100 от 23.06.2025,        № 115 от 03.07.2025,           № 116 от 03.07.2025        МБУ ДО СШ "Шашки русские" г.Калуги</t>
  </si>
  <si>
    <t>Письмо управления физической культуры, спорта и молодежной политики города Калуги «О представлении перечня целевых субсидий»  от 5.03.2025 № 68-ВН-13-25</t>
  </si>
  <si>
    <t>Соглашение о предоставлении субсидии на иные цели                     № 32 от 28.02.2025           МБУ ДО СШ № 1 им. ЗТР Сидоренко В.Г. г.Калуги Соглашение о предоставлении субсидии на иные цели                     № 35 от 05.03.2025           МБУ ДО СШ "Луч" г.Калуги                  Соглашение о предоставлении субсидии на иные цели                     № 21 от 11.03.2025           МБУ ДО СШОР "Темп" г.Калуги</t>
  </si>
  <si>
    <t>Платежное поручение                     № 393 от 15.04.2025           МБУ ДО СШ № 1 им. ЗТР Сидоренко В.Г. г.Калуги               Платежное поручение                     № 925 от 19.08.2025           МБУ ДО СШ "Луч" г.Калуги             Платежное поручение                                   № 1260 от 01.11.2025           МБУ ДО СШОР "Темп" г.Калуги</t>
  </si>
  <si>
    <t>Заявка на получение денежных средств, перечисляемых на карту                     № 53 от 16.04.2025           МБУ ДО СШ № 1 им. ЗТР Сидоренко В.Г. г.Калуги               Платежное поручение                     № 317 от 25.08.2025           МБУ ДО СШ "Луч" г.Калуги             Платежное поручение                                   № 329 от 06.11.2025           МБУ ДО СШОР "Темп" г.Калуги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</si>
</sst>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3" borderId="1" xfId="0" applyFill="1" applyBorder="1" applyAlignment="1">
      <alignment wrapText="1"/>
    </xf>
    <xf numFmtId="0" fontId="0" fillId="4" borderId="0" xfId="0" applyFill="1"/>
    <xf numFmtId="0" fontId="0" fillId="5" borderId="0" xfId="0" applyFill="1" applyAlignment="1">
      <alignment wrapText="1"/>
    </xf>
    <xf numFmtId="0" fontId="0" fillId="6" borderId="0" xfId="0" applyFill="1"/>
    <xf numFmtId="0" fontId="1" fillId="6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2" fontId="9" fillId="0" borderId="1" xfId="0" applyNumberFormat="1" applyFont="1" applyBorder="1"/>
    <xf numFmtId="2" fontId="0" fillId="0" borderId="1" xfId="0" applyNumberFormat="1" applyBorder="1"/>
    <xf numFmtId="2" fontId="10" fillId="7" borderId="1" xfId="0" applyNumberFormat="1" applyFont="1" applyFill="1" applyBorder="1"/>
    <xf numFmtId="2" fontId="0" fillId="7" borderId="1" xfId="0" applyNumberFormat="1" applyFill="1" applyBorder="1"/>
    <xf numFmtId="2" fontId="2" fillId="0" borderId="1" xfId="0" applyNumberFormat="1" applyFont="1" applyBorder="1"/>
    <xf numFmtId="2" fontId="11" fillId="7" borderId="1" xfId="0" applyNumberFormat="1" applyFont="1" applyFill="1" applyBorder="1"/>
    <xf numFmtId="2" fontId="12" fillId="0" borderId="1" xfId="0" applyNumberFormat="1" applyFont="1" applyBorder="1"/>
    <xf numFmtId="2" fontId="13" fillId="7" borderId="1" xfId="0" applyNumberFormat="1" applyFont="1" applyFill="1" applyBorder="1"/>
    <xf numFmtId="2" fontId="14" fillId="0" borderId="1" xfId="0" applyNumberFormat="1" applyFont="1" applyBorder="1"/>
    <xf numFmtId="2" fontId="1" fillId="0" borderId="1" xfId="0" applyNumberFormat="1" applyFont="1" applyBorder="1"/>
    <xf numFmtId="2" fontId="1" fillId="6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1" fillId="2" borderId="0" xfId="0" applyNumberFormat="1" applyFont="1" applyFill="1"/>
    <xf numFmtId="2" fontId="0" fillId="3" borderId="1" xfId="0" applyNumberFormat="1" applyFill="1" applyBorder="1" applyAlignment="1">
      <alignment wrapText="1"/>
    </xf>
    <xf numFmtId="2" fontId="0" fillId="5" borderId="0" xfId="0" applyNumberFormat="1" applyFill="1" applyAlignment="1">
      <alignment wrapText="1"/>
    </xf>
    <xf numFmtId="0" fontId="1" fillId="6" borderId="0" xfId="0" applyFont="1" applyFill="1"/>
    <xf numFmtId="2" fontId="0" fillId="4" borderId="0" xfId="0" applyNumberFormat="1" applyFill="1"/>
    <xf numFmtId="0" fontId="0" fillId="0" borderId="0" xfId="0" applyFill="1"/>
    <xf numFmtId="0" fontId="0" fillId="6" borderId="0" xfId="0" applyFill="1" applyAlignment="1">
      <alignment wrapText="1"/>
    </xf>
    <xf numFmtId="2" fontId="0" fillId="6" borderId="0" xfId="0" applyNumberFormat="1" applyFill="1" applyAlignment="1">
      <alignment wrapText="1"/>
    </xf>
    <xf numFmtId="2" fontId="0" fillId="6" borderId="0" xfId="0" applyNumberFormat="1" applyFill="1"/>
    <xf numFmtId="0" fontId="1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" fontId="1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0" fontId="1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19" fillId="0" borderId="1" xfId="0" applyFont="1" applyBorder="1"/>
    <xf numFmtId="0" fontId="0" fillId="4" borderId="1" xfId="0" applyFill="1" applyBorder="1"/>
    <xf numFmtId="2" fontId="0" fillId="4" borderId="1" xfId="0" applyNumberFormat="1" applyFill="1" applyBorder="1"/>
    <xf numFmtId="0" fontId="20" fillId="5" borderId="0" xfId="0" applyFont="1" applyFill="1"/>
    <xf numFmtId="0" fontId="20" fillId="6" borderId="1" xfId="0" applyFont="1" applyFill="1" applyBorder="1"/>
    <xf numFmtId="0" fontId="20" fillId="5" borderId="1" xfId="0" applyFont="1" applyFill="1" applyBorder="1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6" fillId="0" borderId="0" xfId="0" applyFont="1" applyAlignment="1">
      <alignment horizontal="center" wrapText="1"/>
    </xf>
    <xf numFmtId="0" fontId="16" fillId="8" borderId="0" xfId="0" applyFont="1" applyFill="1" applyAlignment="1">
      <alignment horizontal="center" wrapText="1"/>
    </xf>
    <xf numFmtId="0" fontId="22" fillId="0" borderId="2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19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1"/>
  <sheetViews>
    <sheetView topLeftCell="A43" zoomScaleNormal="100" workbookViewId="0">
      <selection activeCell="D17" sqref="D17"/>
    </sheetView>
  </sheetViews>
  <sheetFormatPr defaultColWidth="9.140625" defaultRowHeight="15" x14ac:dyDescent="0.25"/>
  <cols>
    <col min="1" max="1" width="37.42578125" style="3" customWidth="1"/>
    <col min="2" max="2" width="17" style="3" customWidth="1"/>
    <col min="3" max="3" width="12.7109375" style="3" customWidth="1"/>
    <col min="4" max="4" width="14.140625" style="3" customWidth="1"/>
    <col min="5" max="5" width="18" style="3" customWidth="1"/>
    <col min="6" max="6" width="35" style="3" customWidth="1"/>
    <col min="7" max="7" width="15" style="3" customWidth="1"/>
    <col min="8" max="16384" width="9.140625" style="3"/>
  </cols>
  <sheetData>
    <row r="2" spans="1:6" ht="15.75" x14ac:dyDescent="0.25">
      <c r="A2" s="87" t="s">
        <v>0</v>
      </c>
      <c r="B2" s="87"/>
      <c r="C2" s="87"/>
      <c r="D2" s="87"/>
      <c r="E2" s="87"/>
      <c r="F2" s="87"/>
    </row>
    <row r="3" spans="1:6" ht="15.75" x14ac:dyDescent="0.25">
      <c r="A3" s="87" t="s">
        <v>159</v>
      </c>
      <c r="B3" s="87"/>
      <c r="C3" s="87"/>
      <c r="D3" s="87"/>
      <c r="E3" s="87"/>
      <c r="F3" s="87"/>
    </row>
    <row r="4" spans="1:6" ht="15.75" x14ac:dyDescent="0.25">
      <c r="A4" s="87" t="s">
        <v>1</v>
      </c>
      <c r="B4" s="87"/>
      <c r="C4" s="87"/>
      <c r="D4" s="87"/>
      <c r="E4" s="87"/>
      <c r="F4" s="87"/>
    </row>
    <row r="5" spans="1:6" ht="15.75" x14ac:dyDescent="0.25">
      <c r="A5" s="54"/>
      <c r="B5" s="54"/>
      <c r="C5" s="54"/>
      <c r="D5" s="54"/>
      <c r="E5" s="54"/>
      <c r="F5" s="54"/>
    </row>
    <row r="6" spans="1:6" ht="15.75" x14ac:dyDescent="0.25">
      <c r="A6" s="89" t="s">
        <v>160</v>
      </c>
      <c r="B6" s="89"/>
      <c r="C6" s="89"/>
      <c r="D6" s="89"/>
      <c r="E6" s="89"/>
      <c r="F6" s="89"/>
    </row>
    <row r="7" spans="1:6" ht="15.75" x14ac:dyDescent="0.25">
      <c r="A7" s="89" t="s">
        <v>161</v>
      </c>
      <c r="B7" s="89"/>
      <c r="C7" s="89"/>
      <c r="D7" s="89"/>
      <c r="E7" s="89"/>
      <c r="F7" s="89"/>
    </row>
    <row r="9" spans="1:6" ht="69" customHeight="1" x14ac:dyDescent="0.25">
      <c r="A9" s="88" t="s">
        <v>2</v>
      </c>
      <c r="B9" s="88" t="s">
        <v>3</v>
      </c>
      <c r="C9" s="88"/>
      <c r="D9" s="4" t="s">
        <v>4</v>
      </c>
      <c r="E9" s="88" t="s">
        <v>5</v>
      </c>
      <c r="F9" s="88" t="s">
        <v>6</v>
      </c>
    </row>
    <row r="10" spans="1:6" ht="60" x14ac:dyDescent="0.25">
      <c r="A10" s="88"/>
      <c r="B10" s="4" t="s">
        <v>185</v>
      </c>
      <c r="C10" s="4" t="s">
        <v>7</v>
      </c>
      <c r="D10" s="4" t="s">
        <v>8</v>
      </c>
      <c r="E10" s="88"/>
      <c r="F10" s="88"/>
    </row>
    <row r="11" spans="1:6" s="11" customFormat="1" x14ac:dyDescent="0.25">
      <c r="A11" s="9">
        <v>1</v>
      </c>
      <c r="B11" s="10">
        <v>2</v>
      </c>
      <c r="C11" s="9">
        <v>3</v>
      </c>
      <c r="D11" s="9">
        <v>4</v>
      </c>
      <c r="E11" s="9">
        <v>5</v>
      </c>
      <c r="F11" s="9">
        <v>6</v>
      </c>
    </row>
    <row r="12" spans="1:6" ht="60.75" x14ac:dyDescent="0.3">
      <c r="A12" s="6" t="s">
        <v>77</v>
      </c>
      <c r="B12" s="24">
        <f>SUM(B13:B15)</f>
        <v>21224.199999999997</v>
      </c>
      <c r="C12" s="82">
        <f t="shared" ref="C12:D12" si="0">SUM(C13:C15)</f>
        <v>20085.89</v>
      </c>
      <c r="D12" s="24">
        <f t="shared" si="0"/>
        <v>20024.87</v>
      </c>
      <c r="E12" s="33">
        <f t="shared" ref="E12:E75" si="1">D12/C12*100</f>
        <v>99.696204649134287</v>
      </c>
      <c r="F12" s="5"/>
    </row>
    <row r="13" spans="1:6" x14ac:dyDescent="0.25">
      <c r="A13" s="6" t="s">
        <v>9</v>
      </c>
      <c r="B13" s="25"/>
      <c r="C13" s="25"/>
      <c r="D13" s="25"/>
      <c r="E13" s="33"/>
      <c r="F13" s="5"/>
    </row>
    <row r="14" spans="1:6" x14ac:dyDescent="0.25">
      <c r="A14" s="6" t="s">
        <v>10</v>
      </c>
      <c r="B14" s="25">
        <f>SUM(B19)</f>
        <v>3997.6</v>
      </c>
      <c r="C14" s="25">
        <f t="shared" ref="C14:D14" si="2">SUM(C19)</f>
        <v>3997.6</v>
      </c>
      <c r="D14" s="25">
        <f t="shared" si="2"/>
        <v>3982.36</v>
      </c>
      <c r="E14" s="33">
        <f t="shared" si="1"/>
        <v>99.618771262757662</v>
      </c>
      <c r="F14" s="5"/>
    </row>
    <row r="15" spans="1:6" ht="30" x14ac:dyDescent="0.25">
      <c r="A15" s="6" t="s">
        <v>11</v>
      </c>
      <c r="B15" s="25">
        <f>SUM(B20+B55+B60)</f>
        <v>17226.599999999999</v>
      </c>
      <c r="C15" s="25">
        <f t="shared" ref="C15:D15" si="3">SUM(C20+C55+C60)</f>
        <v>16088.29</v>
      </c>
      <c r="D15" s="25">
        <f t="shared" si="3"/>
        <v>16042.51</v>
      </c>
      <c r="E15" s="33">
        <f t="shared" si="1"/>
        <v>99.715445208906601</v>
      </c>
      <c r="F15" s="5"/>
    </row>
    <row r="16" spans="1:6" x14ac:dyDescent="0.25">
      <c r="A16" s="6" t="s">
        <v>12</v>
      </c>
      <c r="B16" s="5"/>
      <c r="C16" s="5"/>
      <c r="D16" s="5"/>
      <c r="E16" s="33"/>
      <c r="F16" s="5"/>
    </row>
    <row r="17" spans="1:7" ht="69" customHeight="1" x14ac:dyDescent="0.25">
      <c r="A17" s="78" t="s">
        <v>78</v>
      </c>
      <c r="B17" s="26">
        <f>SUM(B18:B20)</f>
        <v>20519.199999999997</v>
      </c>
      <c r="C17" s="26">
        <f t="shared" ref="C17:D17" si="4">SUM(C18:C20)</f>
        <v>19380.89</v>
      </c>
      <c r="D17" s="26">
        <f t="shared" si="4"/>
        <v>19329.84</v>
      </c>
      <c r="E17" s="34">
        <f>D17/C17*100</f>
        <v>99.736596203786306</v>
      </c>
      <c r="F17" s="6" t="s">
        <v>181</v>
      </c>
      <c r="G17" s="17" t="s">
        <v>186</v>
      </c>
    </row>
    <row r="18" spans="1:7" x14ac:dyDescent="0.25">
      <c r="A18" s="6" t="s">
        <v>9</v>
      </c>
      <c r="B18" s="27"/>
      <c r="C18" s="27"/>
      <c r="D18" s="27"/>
      <c r="E18" s="33"/>
      <c r="F18" s="5"/>
    </row>
    <row r="19" spans="1:7" x14ac:dyDescent="0.25">
      <c r="A19" s="6" t="s">
        <v>10</v>
      </c>
      <c r="B19" s="27">
        <f t="shared" ref="B19:D20" si="5">SUM(B24+B44)</f>
        <v>3997.6</v>
      </c>
      <c r="C19" s="27">
        <f t="shared" si="5"/>
        <v>3997.6</v>
      </c>
      <c r="D19" s="27">
        <f t="shared" si="5"/>
        <v>3982.36</v>
      </c>
      <c r="E19" s="33">
        <f t="shared" si="1"/>
        <v>99.618771262757662</v>
      </c>
      <c r="F19" s="5"/>
    </row>
    <row r="20" spans="1:7" ht="30" x14ac:dyDescent="0.25">
      <c r="A20" s="6" t="s">
        <v>11</v>
      </c>
      <c r="B20" s="27">
        <f t="shared" si="5"/>
        <v>16521.599999999999</v>
      </c>
      <c r="C20" s="27">
        <f t="shared" si="5"/>
        <v>15383.29</v>
      </c>
      <c r="D20" s="27">
        <f t="shared" si="5"/>
        <v>15347.48</v>
      </c>
      <c r="E20" s="33">
        <f t="shared" si="1"/>
        <v>99.767214945567545</v>
      </c>
      <c r="F20" s="5"/>
    </row>
    <row r="21" spans="1:7" x14ac:dyDescent="0.25">
      <c r="A21" s="6" t="s">
        <v>12</v>
      </c>
      <c r="B21" s="27"/>
      <c r="C21" s="27"/>
      <c r="D21" s="27"/>
      <c r="E21" s="33"/>
      <c r="F21" s="5"/>
    </row>
    <row r="22" spans="1:7" ht="60" x14ac:dyDescent="0.25">
      <c r="A22" s="18" t="s">
        <v>79</v>
      </c>
      <c r="B22" s="28">
        <f>SUM(B23:B25)</f>
        <v>20219.2</v>
      </c>
      <c r="C22" s="28">
        <f t="shared" ref="C22:D22" si="6">SUM(C23:C25)</f>
        <v>19080.89</v>
      </c>
      <c r="D22" s="28">
        <f t="shared" si="6"/>
        <v>19029.84</v>
      </c>
      <c r="E22" s="33">
        <f t="shared" si="1"/>
        <v>99.73245482784084</v>
      </c>
      <c r="F22" s="5"/>
    </row>
    <row r="23" spans="1:7" x14ac:dyDescent="0.25">
      <c r="A23" s="6" t="s">
        <v>9</v>
      </c>
      <c r="B23" s="25"/>
      <c r="C23" s="25"/>
      <c r="D23" s="25"/>
      <c r="E23" s="33"/>
      <c r="F23" s="5"/>
    </row>
    <row r="24" spans="1:7" x14ac:dyDescent="0.25">
      <c r="A24" s="6" t="s">
        <v>10</v>
      </c>
      <c r="B24" s="25">
        <f t="shared" ref="B24:D25" si="7">SUM(B29+B34+B39)</f>
        <v>3997.6</v>
      </c>
      <c r="C24" s="25">
        <f t="shared" si="7"/>
        <v>3997.6</v>
      </c>
      <c r="D24" s="25">
        <f t="shared" si="7"/>
        <v>3982.36</v>
      </c>
      <c r="E24" s="33">
        <f t="shared" si="1"/>
        <v>99.618771262757662</v>
      </c>
      <c r="F24" s="5"/>
    </row>
    <row r="25" spans="1:7" ht="30" x14ac:dyDescent="0.25">
      <c r="A25" s="6" t="s">
        <v>11</v>
      </c>
      <c r="B25" s="25">
        <f t="shared" si="7"/>
        <v>16221.6</v>
      </c>
      <c r="C25" s="25">
        <f t="shared" si="7"/>
        <v>15083.29</v>
      </c>
      <c r="D25" s="25">
        <f t="shared" si="7"/>
        <v>15047.48</v>
      </c>
      <c r="E25" s="33">
        <f t="shared" si="1"/>
        <v>99.762584953282726</v>
      </c>
      <c r="F25" s="5"/>
    </row>
    <row r="26" spans="1:7" x14ac:dyDescent="0.25">
      <c r="A26" s="6" t="s">
        <v>12</v>
      </c>
      <c r="B26" s="25"/>
      <c r="C26" s="25"/>
      <c r="D26" s="25"/>
      <c r="E26" s="33"/>
      <c r="F26" s="5"/>
    </row>
    <row r="27" spans="1:7" ht="39" x14ac:dyDescent="0.25">
      <c r="A27" s="19" t="s">
        <v>80</v>
      </c>
      <c r="B27" s="28">
        <f>SUM(B28:B30)</f>
        <v>200</v>
      </c>
      <c r="C27" s="28">
        <f t="shared" ref="C27:D27" si="8">SUM(C28:C30)</f>
        <v>5689.42</v>
      </c>
      <c r="D27" s="28">
        <f t="shared" si="8"/>
        <v>5689.42</v>
      </c>
      <c r="E27" s="33">
        <f t="shared" si="1"/>
        <v>100</v>
      </c>
      <c r="F27" s="5"/>
    </row>
    <row r="28" spans="1:7" x14ac:dyDescent="0.25">
      <c r="A28" s="6" t="s">
        <v>9</v>
      </c>
      <c r="B28" s="25"/>
      <c r="C28" s="25"/>
      <c r="D28" s="25"/>
      <c r="E28" s="33"/>
      <c r="F28" s="5"/>
    </row>
    <row r="29" spans="1:7" x14ac:dyDescent="0.25">
      <c r="A29" s="6" t="s">
        <v>10</v>
      </c>
      <c r="B29" s="25"/>
      <c r="C29" s="25"/>
      <c r="D29" s="25"/>
      <c r="E29" s="33"/>
      <c r="F29" s="5"/>
    </row>
    <row r="30" spans="1:7" ht="30" x14ac:dyDescent="0.25">
      <c r="A30" s="6" t="s">
        <v>11</v>
      </c>
      <c r="B30" s="25">
        <v>200</v>
      </c>
      <c r="C30" s="25">
        <v>5689.42</v>
      </c>
      <c r="D30" s="25">
        <v>5689.42</v>
      </c>
      <c r="E30" s="33">
        <f t="shared" si="1"/>
        <v>100</v>
      </c>
      <c r="F30" s="5"/>
    </row>
    <row r="31" spans="1:7" x14ac:dyDescent="0.25">
      <c r="A31" s="6" t="s">
        <v>12</v>
      </c>
      <c r="B31" s="25"/>
      <c r="C31" s="25"/>
      <c r="D31" s="25"/>
      <c r="E31" s="33"/>
      <c r="F31" s="5"/>
    </row>
    <row r="32" spans="1:7" ht="126" customHeight="1" x14ac:dyDescent="0.25">
      <c r="A32" s="79" t="s">
        <v>81</v>
      </c>
      <c r="B32" s="28">
        <f>SUM(B33:B35)</f>
        <v>0</v>
      </c>
      <c r="C32" s="28">
        <f t="shared" ref="C32:D32" si="9">SUM(C33:C35)</f>
        <v>0</v>
      </c>
      <c r="D32" s="28">
        <f t="shared" si="9"/>
        <v>0</v>
      </c>
      <c r="E32" s="33" t="e">
        <f t="shared" si="1"/>
        <v>#DIV/0!</v>
      </c>
      <c r="F32" s="6" t="s">
        <v>187</v>
      </c>
    </row>
    <row r="33" spans="1:7" x14ac:dyDescent="0.25">
      <c r="A33" s="6" t="s">
        <v>9</v>
      </c>
      <c r="B33" s="25"/>
      <c r="C33" s="25"/>
      <c r="D33" s="25"/>
      <c r="E33" s="33"/>
      <c r="F33" s="5"/>
    </row>
    <row r="34" spans="1:7" x14ac:dyDescent="0.25">
      <c r="A34" s="6" t="s">
        <v>10</v>
      </c>
      <c r="B34" s="25"/>
      <c r="C34" s="25"/>
      <c r="D34" s="25"/>
      <c r="E34" s="33"/>
      <c r="F34" s="5"/>
    </row>
    <row r="35" spans="1:7" ht="30" x14ac:dyDescent="0.25">
      <c r="A35" s="6" t="s">
        <v>11</v>
      </c>
      <c r="B35" s="25">
        <v>0</v>
      </c>
      <c r="C35" s="25">
        <v>0</v>
      </c>
      <c r="D35" s="25">
        <v>0</v>
      </c>
      <c r="E35" s="33" t="e">
        <f t="shared" si="1"/>
        <v>#DIV/0!</v>
      </c>
      <c r="F35" s="5"/>
    </row>
    <row r="36" spans="1:7" x14ac:dyDescent="0.25">
      <c r="A36" s="6" t="s">
        <v>12</v>
      </c>
      <c r="B36" s="25"/>
      <c r="C36" s="25"/>
      <c r="D36" s="25"/>
      <c r="E36" s="33"/>
      <c r="F36" s="5"/>
    </row>
    <row r="37" spans="1:7" ht="26.25" x14ac:dyDescent="0.25">
      <c r="A37" s="19" t="s">
        <v>82</v>
      </c>
      <c r="B37" s="28">
        <f>SUM(B38:B40)</f>
        <v>20019.2</v>
      </c>
      <c r="C37" s="28">
        <f t="shared" ref="C37:D37" si="10">SUM(C38:C40)</f>
        <v>13391.470000000001</v>
      </c>
      <c r="D37" s="28">
        <f t="shared" si="10"/>
        <v>13340.42</v>
      </c>
      <c r="E37" s="33">
        <f t="shared" si="1"/>
        <v>99.618787183184509</v>
      </c>
      <c r="F37" s="5"/>
    </row>
    <row r="38" spans="1:7" x14ac:dyDescent="0.25">
      <c r="A38" s="6" t="s">
        <v>9</v>
      </c>
      <c r="B38" s="25"/>
      <c r="C38" s="25"/>
      <c r="D38" s="25"/>
      <c r="E38" s="33"/>
      <c r="F38" s="5"/>
    </row>
    <row r="39" spans="1:7" x14ac:dyDescent="0.25">
      <c r="A39" s="6" t="s">
        <v>10</v>
      </c>
      <c r="B39" s="25">
        <v>3997.6</v>
      </c>
      <c r="C39" s="25">
        <v>3997.6</v>
      </c>
      <c r="D39" s="25">
        <v>3982.36</v>
      </c>
      <c r="E39" s="33">
        <f t="shared" si="1"/>
        <v>99.618771262757662</v>
      </c>
      <c r="F39" s="5"/>
    </row>
    <row r="40" spans="1:7" ht="30" x14ac:dyDescent="0.25">
      <c r="A40" s="6" t="s">
        <v>11</v>
      </c>
      <c r="B40" s="25">
        <v>16021.6</v>
      </c>
      <c r="C40" s="25">
        <v>9393.8700000000008</v>
      </c>
      <c r="D40" s="25">
        <v>9358.06</v>
      </c>
      <c r="E40" s="33">
        <f t="shared" si="1"/>
        <v>99.618793958187609</v>
      </c>
      <c r="F40" s="5"/>
    </row>
    <row r="41" spans="1:7" x14ac:dyDescent="0.25">
      <c r="A41" s="6" t="s">
        <v>12</v>
      </c>
      <c r="B41" s="25"/>
      <c r="C41" s="25"/>
      <c r="D41" s="25"/>
      <c r="E41" s="33"/>
      <c r="F41" s="5"/>
    </row>
    <row r="42" spans="1:7" ht="75" x14ac:dyDescent="0.25">
      <c r="A42" s="18" t="s">
        <v>83</v>
      </c>
      <c r="B42" s="28">
        <f>SUM(B43:B45)</f>
        <v>300</v>
      </c>
      <c r="C42" s="28">
        <f t="shared" ref="C42:D42" si="11">SUM(C43:C45)</f>
        <v>300</v>
      </c>
      <c r="D42" s="28">
        <f t="shared" si="11"/>
        <v>300</v>
      </c>
      <c r="E42" s="33">
        <f t="shared" si="1"/>
        <v>100</v>
      </c>
      <c r="F42" s="5"/>
    </row>
    <row r="43" spans="1:7" x14ac:dyDescent="0.25">
      <c r="A43" s="6" t="s">
        <v>9</v>
      </c>
      <c r="B43" s="25"/>
      <c r="C43" s="25"/>
      <c r="D43" s="25"/>
      <c r="E43" s="33"/>
      <c r="F43" s="5"/>
    </row>
    <row r="44" spans="1:7" x14ac:dyDescent="0.25">
      <c r="A44" s="6" t="s">
        <v>10</v>
      </c>
      <c r="B44" s="25"/>
      <c r="C44" s="25"/>
      <c r="D44" s="25"/>
      <c r="E44" s="33"/>
      <c r="F44" s="5"/>
    </row>
    <row r="45" spans="1:7" ht="30" x14ac:dyDescent="0.25">
      <c r="A45" s="6" t="s">
        <v>11</v>
      </c>
      <c r="B45" s="25">
        <v>300</v>
      </c>
      <c r="C45" s="25">
        <v>300</v>
      </c>
      <c r="D45" s="25">
        <v>300</v>
      </c>
      <c r="E45" s="33">
        <f t="shared" si="1"/>
        <v>100</v>
      </c>
      <c r="F45" s="5"/>
    </row>
    <row r="46" spans="1:7" x14ac:dyDescent="0.25">
      <c r="A46" s="6" t="s">
        <v>12</v>
      </c>
      <c r="B46" s="25"/>
      <c r="C46" s="25"/>
      <c r="D46" s="25"/>
      <c r="E46" s="33"/>
      <c r="F46" s="5"/>
    </row>
    <row r="47" spans="1:7" ht="26.25" x14ac:dyDescent="0.25">
      <c r="A47" s="20" t="s">
        <v>84</v>
      </c>
      <c r="B47" s="29">
        <f>SUM(B48:B50)</f>
        <v>355</v>
      </c>
      <c r="C47" s="29">
        <f t="shared" ref="C47" si="12">SUM(C48:C50)</f>
        <v>355</v>
      </c>
      <c r="D47" s="29">
        <f>SUM(D48:D50)</f>
        <v>355</v>
      </c>
      <c r="E47" s="33">
        <f t="shared" si="1"/>
        <v>100</v>
      </c>
      <c r="F47" s="5"/>
      <c r="G47" s="48" t="s">
        <v>76</v>
      </c>
    </row>
    <row r="48" spans="1:7" x14ac:dyDescent="0.25">
      <c r="A48" s="6" t="s">
        <v>9</v>
      </c>
      <c r="B48" s="27"/>
      <c r="C48" s="27"/>
      <c r="D48" s="27"/>
      <c r="E48" s="33"/>
      <c r="F48" s="5"/>
    </row>
    <row r="49" spans="1:7" x14ac:dyDescent="0.25">
      <c r="A49" s="6" t="s">
        <v>10</v>
      </c>
      <c r="B49" s="27"/>
      <c r="C49" s="27"/>
      <c r="D49" s="27"/>
      <c r="E49" s="33"/>
      <c r="F49" s="5"/>
    </row>
    <row r="50" spans="1:7" ht="30" x14ac:dyDescent="0.25">
      <c r="A50" s="6" t="s">
        <v>11</v>
      </c>
      <c r="B50" s="27">
        <f>SUM(B55)</f>
        <v>355</v>
      </c>
      <c r="C50" s="27">
        <f t="shared" ref="C50:D50" si="13">SUM(C55)</f>
        <v>355</v>
      </c>
      <c r="D50" s="27">
        <f t="shared" si="13"/>
        <v>355</v>
      </c>
      <c r="E50" s="33">
        <f t="shared" si="1"/>
        <v>100</v>
      </c>
      <c r="F50" s="5"/>
    </row>
    <row r="51" spans="1:7" x14ac:dyDescent="0.25">
      <c r="A51" s="6" t="s">
        <v>12</v>
      </c>
      <c r="B51" s="27"/>
      <c r="C51" s="27"/>
      <c r="D51" s="27"/>
      <c r="E51" s="33"/>
      <c r="F51" s="5"/>
    </row>
    <row r="52" spans="1:7" ht="75" x14ac:dyDescent="0.25">
      <c r="A52" s="21" t="s">
        <v>85</v>
      </c>
      <c r="B52" s="30">
        <f>SUM(B53:B55)</f>
        <v>355</v>
      </c>
      <c r="C52" s="30">
        <f t="shared" ref="C52:D52" si="14">SUM(C53:C55)</f>
        <v>355</v>
      </c>
      <c r="D52" s="30">
        <f t="shared" si="14"/>
        <v>355</v>
      </c>
      <c r="E52" s="33">
        <f t="shared" si="1"/>
        <v>100</v>
      </c>
      <c r="F52" s="5"/>
    </row>
    <row r="53" spans="1:7" x14ac:dyDescent="0.25">
      <c r="A53" s="6" t="s">
        <v>9</v>
      </c>
      <c r="B53" s="25"/>
      <c r="C53" s="25"/>
      <c r="D53" s="25"/>
      <c r="E53" s="33"/>
      <c r="F53" s="5"/>
    </row>
    <row r="54" spans="1:7" x14ac:dyDescent="0.25">
      <c r="A54" s="6" t="s">
        <v>10</v>
      </c>
      <c r="B54" s="25"/>
      <c r="C54" s="25"/>
      <c r="D54" s="25"/>
      <c r="E54" s="33"/>
      <c r="F54" s="5"/>
    </row>
    <row r="55" spans="1:7" ht="30" x14ac:dyDescent="0.25">
      <c r="A55" s="6" t="s">
        <v>11</v>
      </c>
      <c r="B55" s="25">
        <v>355</v>
      </c>
      <c r="C55" s="25">
        <v>355</v>
      </c>
      <c r="D55" s="25">
        <v>355</v>
      </c>
      <c r="E55" s="33">
        <f t="shared" si="1"/>
        <v>100</v>
      </c>
      <c r="F55" s="5"/>
    </row>
    <row r="56" spans="1:7" x14ac:dyDescent="0.25">
      <c r="A56" s="6" t="s">
        <v>12</v>
      </c>
      <c r="B56" s="25"/>
      <c r="C56" s="25"/>
      <c r="D56" s="25"/>
      <c r="E56" s="33"/>
      <c r="F56" s="5"/>
    </row>
    <row r="57" spans="1:7" ht="39" x14ac:dyDescent="0.25">
      <c r="A57" s="22" t="s">
        <v>86</v>
      </c>
      <c r="B57" s="31">
        <f>SUM(B58:B60)</f>
        <v>350</v>
      </c>
      <c r="C57" s="31">
        <f t="shared" ref="C57:D57" si="15">SUM(C58:C60)</f>
        <v>350</v>
      </c>
      <c r="D57" s="31">
        <f t="shared" si="15"/>
        <v>340.03</v>
      </c>
      <c r="E57" s="33">
        <f t="shared" si="1"/>
        <v>97.151428571428568</v>
      </c>
      <c r="F57" s="5"/>
      <c r="G57" s="48" t="s">
        <v>149</v>
      </c>
    </row>
    <row r="58" spans="1:7" x14ac:dyDescent="0.25">
      <c r="A58" s="6" t="s">
        <v>9</v>
      </c>
      <c r="B58" s="27"/>
      <c r="C58" s="27"/>
      <c r="D58" s="27"/>
      <c r="E58" s="33"/>
      <c r="F58" s="5"/>
    </row>
    <row r="59" spans="1:7" x14ac:dyDescent="0.25">
      <c r="A59" s="6" t="s">
        <v>10</v>
      </c>
      <c r="B59" s="27"/>
      <c r="C59" s="27"/>
      <c r="D59" s="27"/>
      <c r="E59" s="33"/>
      <c r="F59" s="5"/>
    </row>
    <row r="60" spans="1:7" ht="30" x14ac:dyDescent="0.25">
      <c r="A60" s="6" t="s">
        <v>11</v>
      </c>
      <c r="B60" s="27">
        <f>SUM(B62+B72)</f>
        <v>350</v>
      </c>
      <c r="C60" s="27">
        <f t="shared" ref="C60:D60" si="16">SUM(C62+C72)</f>
        <v>350</v>
      </c>
      <c r="D60" s="27">
        <f t="shared" si="16"/>
        <v>340.03</v>
      </c>
      <c r="E60" s="33">
        <f t="shared" si="1"/>
        <v>97.151428571428568</v>
      </c>
      <c r="F60" s="5"/>
    </row>
    <row r="61" spans="1:7" x14ac:dyDescent="0.25">
      <c r="A61" s="6" t="s">
        <v>12</v>
      </c>
      <c r="B61" s="27"/>
      <c r="C61" s="27"/>
      <c r="D61" s="27"/>
      <c r="E61" s="33"/>
      <c r="F61" s="5"/>
    </row>
    <row r="62" spans="1:7" ht="75" x14ac:dyDescent="0.25">
      <c r="A62" s="23" t="s">
        <v>87</v>
      </c>
      <c r="B62" s="32">
        <f>SUM(B63:B65)</f>
        <v>248.4</v>
      </c>
      <c r="C62" s="32">
        <f t="shared" ref="C62:D62" si="17">SUM(C63:C65)</f>
        <v>248.4</v>
      </c>
      <c r="D62" s="32">
        <f t="shared" si="17"/>
        <v>238.43</v>
      </c>
      <c r="E62" s="33">
        <f t="shared" si="1"/>
        <v>95.986312399355882</v>
      </c>
      <c r="F62" s="6" t="s">
        <v>148</v>
      </c>
    </row>
    <row r="63" spans="1:7" x14ac:dyDescent="0.25">
      <c r="A63" s="6" t="s">
        <v>9</v>
      </c>
      <c r="B63" s="25"/>
      <c r="C63" s="25"/>
      <c r="D63" s="25"/>
      <c r="E63" s="33"/>
      <c r="F63" s="5"/>
    </row>
    <row r="64" spans="1:7" x14ac:dyDescent="0.25">
      <c r="A64" s="6" t="s">
        <v>10</v>
      </c>
      <c r="B64" s="25"/>
      <c r="C64" s="25"/>
      <c r="D64" s="25"/>
      <c r="E64" s="33"/>
      <c r="F64" s="5"/>
    </row>
    <row r="65" spans="1:6" ht="30" x14ac:dyDescent="0.25">
      <c r="A65" s="6" t="s">
        <v>11</v>
      </c>
      <c r="B65" s="25">
        <f>SUM(B70)</f>
        <v>248.4</v>
      </c>
      <c r="C65" s="25">
        <f t="shared" ref="C65:D65" si="18">SUM(C70)</f>
        <v>248.4</v>
      </c>
      <c r="D65" s="25">
        <f t="shared" si="18"/>
        <v>238.43</v>
      </c>
      <c r="E65" s="33">
        <f t="shared" si="1"/>
        <v>95.986312399355882</v>
      </c>
      <c r="F65" s="5"/>
    </row>
    <row r="66" spans="1:6" x14ac:dyDescent="0.25">
      <c r="A66" s="6" t="s">
        <v>12</v>
      </c>
      <c r="B66" s="25"/>
      <c r="C66" s="25"/>
      <c r="D66" s="25"/>
      <c r="E66" s="33"/>
      <c r="F66" s="5"/>
    </row>
    <row r="67" spans="1:6" ht="26.25" x14ac:dyDescent="0.25">
      <c r="A67" s="22" t="s">
        <v>88</v>
      </c>
      <c r="B67" s="32">
        <f>SUM(B68:B70)</f>
        <v>248.4</v>
      </c>
      <c r="C67" s="32">
        <f t="shared" ref="C67:D67" si="19">SUM(C68:C70)</f>
        <v>248.4</v>
      </c>
      <c r="D67" s="32">
        <f t="shared" si="19"/>
        <v>238.43</v>
      </c>
      <c r="E67" s="33">
        <f t="shared" si="1"/>
        <v>95.986312399355882</v>
      </c>
      <c r="F67" s="5"/>
    </row>
    <row r="68" spans="1:6" x14ac:dyDescent="0.25">
      <c r="A68" s="6" t="s">
        <v>9</v>
      </c>
      <c r="B68" s="25"/>
      <c r="C68" s="25"/>
      <c r="D68" s="25"/>
      <c r="E68" s="33"/>
      <c r="F68" s="5"/>
    </row>
    <row r="69" spans="1:6" x14ac:dyDescent="0.25">
      <c r="A69" s="6" t="s">
        <v>10</v>
      </c>
      <c r="B69" s="25"/>
      <c r="C69" s="25"/>
      <c r="D69" s="25"/>
      <c r="E69" s="33"/>
      <c r="F69" s="5"/>
    </row>
    <row r="70" spans="1:6" ht="30" x14ac:dyDescent="0.25">
      <c r="A70" s="6" t="s">
        <v>11</v>
      </c>
      <c r="B70" s="25">
        <v>248.4</v>
      </c>
      <c r="C70" s="25">
        <v>248.4</v>
      </c>
      <c r="D70" s="25">
        <v>238.43</v>
      </c>
      <c r="E70" s="33">
        <f t="shared" si="1"/>
        <v>95.986312399355882</v>
      </c>
      <c r="F70" s="5"/>
    </row>
    <row r="71" spans="1:6" x14ac:dyDescent="0.25">
      <c r="A71" s="6" t="s">
        <v>12</v>
      </c>
      <c r="B71" s="25"/>
      <c r="C71" s="25"/>
      <c r="D71" s="25"/>
      <c r="E71" s="33"/>
      <c r="F71" s="5"/>
    </row>
    <row r="72" spans="1:6" ht="75" x14ac:dyDescent="0.25">
      <c r="A72" s="23" t="s">
        <v>83</v>
      </c>
      <c r="B72" s="32">
        <f>SUM(B73:B75)</f>
        <v>101.6</v>
      </c>
      <c r="C72" s="32">
        <f t="shared" ref="C72:D72" si="20">SUM(C73:C75)</f>
        <v>101.6</v>
      </c>
      <c r="D72" s="32">
        <f t="shared" si="20"/>
        <v>101.6</v>
      </c>
      <c r="E72" s="33">
        <f t="shared" si="1"/>
        <v>100</v>
      </c>
      <c r="F72" s="5"/>
    </row>
    <row r="73" spans="1:6" x14ac:dyDescent="0.25">
      <c r="A73" s="6" t="s">
        <v>9</v>
      </c>
      <c r="B73" s="25"/>
      <c r="C73" s="25"/>
      <c r="D73" s="25"/>
      <c r="E73" s="33"/>
      <c r="F73" s="5"/>
    </row>
    <row r="74" spans="1:6" x14ac:dyDescent="0.25">
      <c r="A74" s="6" t="s">
        <v>10</v>
      </c>
      <c r="B74" s="25"/>
      <c r="C74" s="25"/>
      <c r="D74" s="25"/>
      <c r="E74" s="33"/>
      <c r="F74" s="5"/>
    </row>
    <row r="75" spans="1:6" ht="30" x14ac:dyDescent="0.25">
      <c r="A75" s="6" t="s">
        <v>11</v>
      </c>
      <c r="B75" s="25">
        <v>101.6</v>
      </c>
      <c r="C75" s="25">
        <v>101.6</v>
      </c>
      <c r="D75" s="25">
        <v>101.6</v>
      </c>
      <c r="E75" s="33">
        <f t="shared" si="1"/>
        <v>100</v>
      </c>
      <c r="F75" s="5"/>
    </row>
    <row r="76" spans="1:6" x14ac:dyDescent="0.25">
      <c r="A76" s="6" t="s">
        <v>12</v>
      </c>
      <c r="B76" s="5"/>
      <c r="C76" s="5"/>
      <c r="D76" s="5"/>
      <c r="E76" s="33"/>
      <c r="F76" s="5"/>
    </row>
    <row r="77" spans="1:6" x14ac:dyDescent="0.25">
      <c r="A77" s="7"/>
    </row>
    <row r="78" spans="1:6" x14ac:dyDescent="0.25">
      <c r="A78" s="7"/>
    </row>
    <row r="79" spans="1:6" x14ac:dyDescent="0.25">
      <c r="A79" s="7"/>
    </row>
    <row r="80" spans="1:6" x14ac:dyDescent="0.25">
      <c r="A80" s="7"/>
    </row>
    <row r="82" spans="1:1" x14ac:dyDescent="0.25">
      <c r="A82" s="3" t="s">
        <v>13</v>
      </c>
    </row>
    <row r="83" spans="1:1" x14ac:dyDescent="0.25">
      <c r="A83" s="3" t="s">
        <v>14</v>
      </c>
    </row>
    <row r="84" spans="1:1" x14ac:dyDescent="0.25">
      <c r="A84" s="3" t="s">
        <v>15</v>
      </c>
    </row>
    <row r="85" spans="1:1" x14ac:dyDescent="0.25">
      <c r="A85" s="3" t="s">
        <v>16</v>
      </c>
    </row>
    <row r="86" spans="1:1" x14ac:dyDescent="0.25">
      <c r="A86" s="3" t="s">
        <v>17</v>
      </c>
    </row>
    <row r="181" spans="1:1" x14ac:dyDescent="0.25">
      <c r="A181" s="3" t="s">
        <v>45</v>
      </c>
    </row>
  </sheetData>
  <mergeCells count="9">
    <mergeCell ref="A2:F2"/>
    <mergeCell ref="B9:C9"/>
    <mergeCell ref="A9:A10"/>
    <mergeCell ref="E9:E10"/>
    <mergeCell ref="F9:F10"/>
    <mergeCell ref="A3:F3"/>
    <mergeCell ref="A4:F4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"/>
  <sheetViews>
    <sheetView zoomScale="90" zoomScaleNormal="90" workbookViewId="0">
      <selection activeCell="D19" sqref="D19"/>
    </sheetView>
  </sheetViews>
  <sheetFormatPr defaultColWidth="9.140625" defaultRowHeight="15" x14ac:dyDescent="0.25"/>
  <cols>
    <col min="1" max="1" width="6.5703125" style="3" customWidth="1"/>
    <col min="2" max="2" width="19.85546875" style="3" customWidth="1"/>
    <col min="3" max="3" width="6.85546875" style="3" customWidth="1"/>
    <col min="4" max="4" width="12" style="3" customWidth="1"/>
    <col min="5" max="6" width="9.140625" style="3"/>
    <col min="7" max="7" width="11.85546875" style="3" customWidth="1"/>
    <col min="8" max="8" width="25.28515625" style="3" customWidth="1"/>
    <col min="9" max="16384" width="9.140625" style="3"/>
  </cols>
  <sheetData>
    <row r="2" spans="1:8" ht="15.75" x14ac:dyDescent="0.25">
      <c r="A2" s="87" t="s">
        <v>18</v>
      </c>
      <c r="B2" s="87"/>
      <c r="C2" s="87"/>
      <c r="D2" s="87"/>
      <c r="E2" s="87"/>
      <c r="F2" s="87"/>
      <c r="G2" s="87"/>
      <c r="H2" s="87"/>
    </row>
    <row r="4" spans="1:8" ht="42" customHeight="1" x14ac:dyDescent="0.25">
      <c r="A4" s="88" t="s">
        <v>52</v>
      </c>
      <c r="B4" s="88" t="s">
        <v>19</v>
      </c>
      <c r="C4" s="88" t="s">
        <v>20</v>
      </c>
      <c r="D4" s="90" t="s">
        <v>21</v>
      </c>
      <c r="E4" s="91"/>
      <c r="F4" s="91"/>
      <c r="G4" s="92"/>
      <c r="H4" s="88" t="s">
        <v>22</v>
      </c>
    </row>
    <row r="5" spans="1:8" ht="75" customHeight="1" x14ac:dyDescent="0.25">
      <c r="A5" s="88"/>
      <c r="B5" s="88"/>
      <c r="C5" s="88"/>
      <c r="D5" s="88" t="s">
        <v>23</v>
      </c>
      <c r="E5" s="90" t="s">
        <v>24</v>
      </c>
      <c r="F5" s="91"/>
      <c r="G5" s="92"/>
      <c r="H5" s="88"/>
    </row>
    <row r="6" spans="1:8" x14ac:dyDescent="0.25">
      <c r="A6" s="88"/>
      <c r="B6" s="88"/>
      <c r="C6" s="88"/>
      <c r="D6" s="88"/>
      <c r="E6" s="57" t="s">
        <v>25</v>
      </c>
      <c r="F6" s="57" t="s">
        <v>26</v>
      </c>
      <c r="G6" s="57" t="s">
        <v>53</v>
      </c>
      <c r="H6" s="88"/>
    </row>
    <row r="7" spans="1:8" x14ac:dyDescent="0.25">
      <c r="A7" s="59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/>
      <c r="H7" s="59">
        <v>7</v>
      </c>
    </row>
    <row r="8" spans="1:8" ht="135" x14ac:dyDescent="0.25">
      <c r="A8" s="35">
        <v>1</v>
      </c>
      <c r="B8" s="4" t="s">
        <v>89</v>
      </c>
      <c r="C8" s="35" t="s">
        <v>90</v>
      </c>
      <c r="D8" s="35">
        <v>76</v>
      </c>
      <c r="E8" s="35">
        <v>71.900000000000006</v>
      </c>
      <c r="F8" s="35">
        <v>72</v>
      </c>
      <c r="G8" s="44">
        <v>100</v>
      </c>
      <c r="H8" s="5"/>
    </row>
    <row r="9" spans="1:8" x14ac:dyDescent="0.25">
      <c r="F9" s="12" t="s">
        <v>54</v>
      </c>
      <c r="G9" s="45">
        <f>SUM(G8)/A8</f>
        <v>100</v>
      </c>
    </row>
  </sheetData>
  <mergeCells count="8">
    <mergeCell ref="A4:A6"/>
    <mergeCell ref="A2:H2"/>
    <mergeCell ref="D4:G4"/>
    <mergeCell ref="E5:G5"/>
    <mergeCell ref="H4:H6"/>
    <mergeCell ref="D5:D6"/>
    <mergeCell ref="C4:C6"/>
    <mergeCell ref="B4:B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4" zoomScaleNormal="100" workbookViewId="0">
      <selection activeCell="A5" sqref="A5"/>
    </sheetView>
  </sheetViews>
  <sheetFormatPr defaultColWidth="9.140625" defaultRowHeight="15" x14ac:dyDescent="0.25"/>
  <cols>
    <col min="1" max="1" width="9.140625" style="1"/>
    <col min="2" max="2" width="19.85546875" style="1" customWidth="1"/>
    <col min="3" max="3" width="11.5703125" style="1" customWidth="1"/>
    <col min="4" max="15" width="9.140625" style="1"/>
    <col min="16" max="16" width="12.5703125" style="1" customWidth="1"/>
    <col min="17" max="16384" width="9.140625" style="1"/>
  </cols>
  <sheetData>
    <row r="1" spans="1:16" x14ac:dyDescent="0.25">
      <c r="I1" s="1" t="s">
        <v>94</v>
      </c>
    </row>
    <row r="3" spans="1:16" ht="15" customHeight="1" x14ac:dyDescent="0.25">
      <c r="A3" s="100" t="s">
        <v>27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17.25" customHeight="1" x14ac:dyDescent="0.25">
      <c r="A4" s="101" t="s">
        <v>182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ht="15.75" x14ac:dyDescent="0.25">
      <c r="A5" s="62"/>
      <c r="B5" s="62"/>
      <c r="C5" s="62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15.75" customHeight="1" x14ac:dyDescent="0.25">
      <c r="A6" s="100" t="s">
        <v>55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x14ac:dyDescent="0.25">
      <c r="A7" s="7"/>
      <c r="B7" s="7"/>
      <c r="C7" s="7"/>
      <c r="D7" s="7"/>
    </row>
    <row r="8" spans="1:16" ht="60" customHeight="1" x14ac:dyDescent="0.25">
      <c r="A8" s="88" t="s">
        <v>52</v>
      </c>
      <c r="B8" s="88" t="s">
        <v>28</v>
      </c>
      <c r="C8" s="88" t="s">
        <v>29</v>
      </c>
      <c r="D8" s="88" t="s">
        <v>30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 t="s">
        <v>31</v>
      </c>
      <c r="P8" s="105" t="s">
        <v>56</v>
      </c>
    </row>
    <row r="9" spans="1:16" x14ac:dyDescent="0.25">
      <c r="A9" s="88"/>
      <c r="B9" s="88"/>
      <c r="C9" s="88"/>
      <c r="D9" s="57" t="s">
        <v>32</v>
      </c>
      <c r="E9" s="57" t="s">
        <v>33</v>
      </c>
      <c r="F9" s="57" t="s">
        <v>34</v>
      </c>
      <c r="G9" s="57" t="s">
        <v>35</v>
      </c>
      <c r="H9" s="57" t="s">
        <v>36</v>
      </c>
      <c r="I9" s="57" t="s">
        <v>37</v>
      </c>
      <c r="J9" s="57" t="s">
        <v>38</v>
      </c>
      <c r="K9" s="57" t="s">
        <v>39</v>
      </c>
      <c r="L9" s="57" t="s">
        <v>40</v>
      </c>
      <c r="M9" s="57" t="s">
        <v>41</v>
      </c>
      <c r="N9" s="57" t="s">
        <v>42</v>
      </c>
      <c r="O9" s="88"/>
      <c r="P9" s="106"/>
    </row>
    <row r="10" spans="1:16" x14ac:dyDescent="0.25">
      <c r="A10" s="42">
        <v>1</v>
      </c>
      <c r="B10" s="57">
        <v>2</v>
      </c>
      <c r="C10" s="57">
        <v>3</v>
      </c>
      <c r="D10" s="57">
        <v>4</v>
      </c>
      <c r="E10" s="42">
        <v>5</v>
      </c>
      <c r="F10" s="42">
        <v>6</v>
      </c>
      <c r="G10" s="42">
        <v>7</v>
      </c>
      <c r="H10" s="42">
        <v>8</v>
      </c>
      <c r="I10" s="42">
        <v>9</v>
      </c>
      <c r="J10" s="42">
        <v>10</v>
      </c>
      <c r="K10" s="42">
        <v>11</v>
      </c>
      <c r="L10" s="42">
        <v>12</v>
      </c>
      <c r="M10" s="42">
        <v>13</v>
      </c>
      <c r="N10" s="42">
        <v>14</v>
      </c>
      <c r="O10" s="42">
        <v>15</v>
      </c>
      <c r="P10" s="42">
        <v>16</v>
      </c>
    </row>
    <row r="11" spans="1:16" x14ac:dyDescent="0.25">
      <c r="A11" s="107" t="s">
        <v>92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1:16" ht="30.75" customHeight="1" x14ac:dyDescent="0.25">
      <c r="A12" s="94">
        <v>1</v>
      </c>
      <c r="B12" s="102" t="s">
        <v>162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4"/>
    </row>
    <row r="13" spans="1:16" x14ac:dyDescent="0.25">
      <c r="A13" s="95"/>
      <c r="B13" s="6" t="s">
        <v>43</v>
      </c>
      <c r="C13" s="6" t="s">
        <v>91</v>
      </c>
      <c r="D13" s="6"/>
      <c r="E13" s="2"/>
      <c r="F13" s="2"/>
      <c r="G13" s="2"/>
      <c r="H13" s="2"/>
      <c r="I13" s="2">
        <v>94</v>
      </c>
      <c r="J13" s="2"/>
      <c r="K13" s="2"/>
      <c r="L13" s="2"/>
      <c r="M13" s="2"/>
      <c r="N13" s="2"/>
      <c r="O13" s="2">
        <f>SUM(D13:N13)</f>
        <v>94</v>
      </c>
      <c r="P13" s="2"/>
    </row>
    <row r="14" spans="1:16" ht="21.75" customHeight="1" x14ac:dyDescent="0.25">
      <c r="A14" s="96"/>
      <c r="B14" s="6" t="s">
        <v>44</v>
      </c>
      <c r="C14" s="6" t="s">
        <v>91</v>
      </c>
      <c r="D14" s="6"/>
      <c r="E14" s="2"/>
      <c r="F14" s="2"/>
      <c r="G14" s="2"/>
      <c r="H14" s="2"/>
      <c r="I14" s="2">
        <v>90</v>
      </c>
      <c r="J14" s="2"/>
      <c r="K14" s="2"/>
      <c r="L14" s="2"/>
      <c r="M14" s="2"/>
      <c r="N14" s="2"/>
      <c r="O14" s="2">
        <f>SUM(D14:N14)</f>
        <v>90</v>
      </c>
      <c r="P14" s="46">
        <f>O14/O13*100</f>
        <v>95.744680851063833</v>
      </c>
    </row>
    <row r="15" spans="1:16" ht="15" customHeight="1" x14ac:dyDescent="0.25">
      <c r="A15" s="94">
        <v>2</v>
      </c>
      <c r="B15" s="97" t="s">
        <v>156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9"/>
    </row>
    <row r="16" spans="1:16" x14ac:dyDescent="0.25">
      <c r="A16" s="95"/>
      <c r="B16" s="6" t="s">
        <v>43</v>
      </c>
      <c r="C16" s="6" t="s">
        <v>93</v>
      </c>
      <c r="D16" s="6"/>
      <c r="E16" s="2"/>
      <c r="F16" s="2"/>
      <c r="G16" s="2">
        <v>76</v>
      </c>
      <c r="H16" s="2"/>
      <c r="I16" s="2"/>
      <c r="J16" s="2"/>
      <c r="K16" s="2"/>
      <c r="L16" s="2"/>
      <c r="M16" s="2"/>
      <c r="N16" s="2"/>
      <c r="O16" s="2">
        <f>SUM(D16:N16)</f>
        <v>76</v>
      </c>
      <c r="P16" s="2"/>
    </row>
    <row r="17" spans="1:16" x14ac:dyDescent="0.25">
      <c r="A17" s="96"/>
      <c r="B17" s="6" t="s">
        <v>44</v>
      </c>
      <c r="C17" s="6" t="s">
        <v>93</v>
      </c>
      <c r="D17" s="6"/>
      <c r="E17" s="2"/>
      <c r="F17" s="2"/>
      <c r="G17" s="2">
        <v>0</v>
      </c>
      <c r="H17" s="2"/>
      <c r="I17" s="2"/>
      <c r="J17" s="2"/>
      <c r="K17" s="2"/>
      <c r="L17" s="2"/>
      <c r="M17" s="2"/>
      <c r="N17" s="2"/>
      <c r="O17" s="2">
        <f>SUM(D17:N17)</f>
        <v>0</v>
      </c>
      <c r="P17" s="13">
        <f>O17/O16*100</f>
        <v>0</v>
      </c>
    </row>
    <row r="18" spans="1:16" ht="15" customHeight="1" x14ac:dyDescent="0.25">
      <c r="A18" s="94">
        <v>3</v>
      </c>
      <c r="B18" s="97" t="s">
        <v>157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9"/>
    </row>
    <row r="19" spans="1:16" x14ac:dyDescent="0.25">
      <c r="A19" s="95"/>
      <c r="B19" s="6" t="s">
        <v>43</v>
      </c>
      <c r="C19" s="6" t="s">
        <v>91</v>
      </c>
      <c r="D19" s="6"/>
      <c r="E19" s="2"/>
      <c r="F19" s="2"/>
      <c r="G19" s="2"/>
      <c r="H19" s="2"/>
      <c r="I19" s="2">
        <v>4700</v>
      </c>
      <c r="J19" s="2"/>
      <c r="K19" s="2"/>
      <c r="L19" s="2"/>
      <c r="M19" s="2"/>
      <c r="N19" s="2"/>
      <c r="O19" s="2">
        <f>SUM(D19:N19)</f>
        <v>4700</v>
      </c>
      <c r="P19" s="2"/>
    </row>
    <row r="20" spans="1:16" x14ac:dyDescent="0.25">
      <c r="A20" s="96"/>
      <c r="B20" s="6" t="s">
        <v>44</v>
      </c>
      <c r="C20" s="6" t="s">
        <v>91</v>
      </c>
      <c r="D20" s="6"/>
      <c r="E20" s="2"/>
      <c r="F20" s="2"/>
      <c r="G20" s="2"/>
      <c r="H20" s="2"/>
      <c r="I20" s="2">
        <v>4078</v>
      </c>
      <c r="J20" s="2"/>
      <c r="K20" s="2"/>
      <c r="L20" s="2"/>
      <c r="M20" s="2"/>
      <c r="N20" s="2"/>
      <c r="O20" s="2">
        <f>SUM(D20:N20)</f>
        <v>4078</v>
      </c>
      <c r="P20" s="46">
        <f>O20/O19*100</f>
        <v>86.7659574468085</v>
      </c>
    </row>
    <row r="21" spans="1:16" x14ac:dyDescent="0.25">
      <c r="A21" s="94">
        <v>4</v>
      </c>
      <c r="B21" s="97" t="s">
        <v>158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9"/>
    </row>
    <row r="22" spans="1:16" x14ac:dyDescent="0.25">
      <c r="A22" s="95"/>
      <c r="B22" s="6" t="s">
        <v>43</v>
      </c>
      <c r="C22" s="6" t="s">
        <v>93</v>
      </c>
      <c r="D22" s="6"/>
      <c r="E22" s="2"/>
      <c r="F22" s="2"/>
      <c r="G22" s="2"/>
      <c r="H22" s="2"/>
      <c r="I22" s="2">
        <v>4</v>
      </c>
      <c r="J22" s="2"/>
      <c r="K22" s="2"/>
      <c r="L22" s="2"/>
      <c r="M22" s="2"/>
      <c r="N22" s="2"/>
      <c r="O22" s="2">
        <f>SUM(D22:N22)</f>
        <v>4</v>
      </c>
      <c r="P22" s="2"/>
    </row>
    <row r="23" spans="1:16" x14ac:dyDescent="0.25">
      <c r="A23" s="96"/>
      <c r="B23" s="6" t="s">
        <v>44</v>
      </c>
      <c r="C23" s="6" t="s">
        <v>93</v>
      </c>
      <c r="D23" s="6"/>
      <c r="E23" s="2"/>
      <c r="F23" s="2"/>
      <c r="G23" s="2"/>
      <c r="H23" s="2"/>
      <c r="I23" s="2">
        <v>4</v>
      </c>
      <c r="J23" s="2"/>
      <c r="K23" s="2"/>
      <c r="L23" s="2"/>
      <c r="M23" s="2"/>
      <c r="N23" s="2">
        <v>1</v>
      </c>
      <c r="O23" s="2">
        <f>SUM(D23:N23)</f>
        <v>5</v>
      </c>
      <c r="P23" s="13">
        <v>100</v>
      </c>
    </row>
    <row r="24" spans="1:16" x14ac:dyDescent="0.25">
      <c r="A24" s="36"/>
      <c r="B24" s="7"/>
      <c r="C24" s="7"/>
      <c r="D24" s="7"/>
      <c r="P24" s="37"/>
    </row>
    <row r="25" spans="1:16" x14ac:dyDescent="0.25">
      <c r="A25" s="36"/>
      <c r="B25" s="7"/>
      <c r="C25" s="7"/>
      <c r="D25" s="7"/>
      <c r="P25" s="37"/>
    </row>
    <row r="26" spans="1:16" x14ac:dyDescent="0.25">
      <c r="L26" s="51" t="s">
        <v>72</v>
      </c>
      <c r="M26" s="51"/>
      <c r="N26" s="51"/>
      <c r="O26" s="51"/>
      <c r="P26" s="52">
        <f>(P14+P17+P20)/3</f>
        <v>60.836879432624109</v>
      </c>
    </row>
    <row r="27" spans="1:16" x14ac:dyDescent="0.25">
      <c r="L27" s="51" t="s">
        <v>70</v>
      </c>
      <c r="M27" s="51"/>
      <c r="N27" s="51"/>
      <c r="O27" s="51"/>
      <c r="P27" s="51">
        <f>P23</f>
        <v>100</v>
      </c>
    </row>
    <row r="28" spans="1:16" ht="58.5" customHeight="1" x14ac:dyDescent="0.25">
      <c r="L28" s="93" t="s">
        <v>65</v>
      </c>
      <c r="M28" s="93"/>
      <c r="N28" s="93"/>
      <c r="O28" s="93"/>
      <c r="P28" s="47">
        <f>(P14+P17+P20+P23)/A21</f>
        <v>70.627659574468083</v>
      </c>
    </row>
  </sheetData>
  <mergeCells count="19">
    <mergeCell ref="A6:P6"/>
    <mergeCell ref="A4:P4"/>
    <mergeCell ref="A3:P3"/>
    <mergeCell ref="B12:P12"/>
    <mergeCell ref="A12:A14"/>
    <mergeCell ref="P8:P9"/>
    <mergeCell ref="D8:N8"/>
    <mergeCell ref="O8:O9"/>
    <mergeCell ref="C8:C9"/>
    <mergeCell ref="B8:B9"/>
    <mergeCell ref="A8:A9"/>
    <mergeCell ref="A11:P11"/>
    <mergeCell ref="L28:O28"/>
    <mergeCell ref="A15:A17"/>
    <mergeCell ref="B15:P15"/>
    <mergeCell ref="A18:A20"/>
    <mergeCell ref="B18:P18"/>
    <mergeCell ref="A21:A23"/>
    <mergeCell ref="B21:P21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25" zoomScaleNormal="100" workbookViewId="0">
      <selection activeCell="L35" sqref="L35"/>
    </sheetView>
  </sheetViews>
  <sheetFormatPr defaultRowHeight="15" x14ac:dyDescent="0.25"/>
  <cols>
    <col min="1" max="1" width="10.140625" bestFit="1" customWidth="1"/>
    <col min="2" max="2" width="31.140625" style="1" customWidth="1"/>
    <col min="3" max="3" width="19.28515625" customWidth="1"/>
    <col min="4" max="4" width="18.7109375" customWidth="1"/>
    <col min="5" max="5" width="22.7109375" customWidth="1"/>
    <col min="6" max="6" width="22.28515625" customWidth="1"/>
    <col min="7" max="7" width="29.28515625" customWidth="1"/>
    <col min="8" max="8" width="14.140625" customWidth="1"/>
  </cols>
  <sheetData>
    <row r="1" spans="1:8" ht="15.75" x14ac:dyDescent="0.25">
      <c r="A1" s="87" t="s">
        <v>57</v>
      </c>
      <c r="B1" s="87"/>
      <c r="C1" s="87"/>
      <c r="D1" s="87"/>
      <c r="E1" s="87"/>
      <c r="F1" s="87"/>
      <c r="G1" s="87"/>
      <c r="H1" s="87"/>
    </row>
    <row r="2" spans="1:8" x14ac:dyDescent="0.25">
      <c r="A2" s="3"/>
      <c r="B2" s="7"/>
      <c r="C2" s="3"/>
      <c r="D2" s="3"/>
      <c r="E2" s="3"/>
    </row>
    <row r="3" spans="1:8" s="41" customFormat="1" ht="97.5" customHeight="1" x14ac:dyDescent="0.25">
      <c r="A3" s="4" t="s">
        <v>58</v>
      </c>
      <c r="B3" s="4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85" t="s">
        <v>64</v>
      </c>
    </row>
    <row r="4" spans="1:8" s="41" customFormat="1" x14ac:dyDescent="0.25">
      <c r="A4" s="40">
        <v>1</v>
      </c>
      <c r="B4" s="4">
        <v>2</v>
      </c>
      <c r="C4" s="35">
        <v>3</v>
      </c>
      <c r="D4" s="35">
        <v>4</v>
      </c>
      <c r="E4" s="35">
        <v>5</v>
      </c>
      <c r="F4" s="35">
        <v>6</v>
      </c>
      <c r="G4" s="35">
        <v>7</v>
      </c>
      <c r="H4" s="40"/>
    </row>
    <row r="5" spans="1:8" x14ac:dyDescent="0.25">
      <c r="A5" s="115" t="s">
        <v>92</v>
      </c>
      <c r="B5" s="115"/>
      <c r="C5" s="115"/>
      <c r="D5" s="115"/>
      <c r="E5" s="115"/>
      <c r="F5" s="115"/>
      <c r="G5" s="115"/>
      <c r="H5" s="115"/>
    </row>
    <row r="6" spans="1:8" ht="34.5" customHeight="1" x14ac:dyDescent="0.25">
      <c r="A6" s="70" t="s">
        <v>59</v>
      </c>
      <c r="B6" s="112" t="s">
        <v>98</v>
      </c>
      <c r="C6" s="113"/>
      <c r="D6" s="113"/>
      <c r="E6" s="113"/>
      <c r="F6" s="113"/>
      <c r="G6" s="114"/>
      <c r="H6" s="69"/>
    </row>
    <row r="7" spans="1:8" ht="60" x14ac:dyDescent="0.25">
      <c r="A7" s="68" t="s">
        <v>60</v>
      </c>
      <c r="B7" s="43" t="s">
        <v>118</v>
      </c>
      <c r="C7" s="5"/>
      <c r="D7" s="5"/>
      <c r="E7" s="88" t="s">
        <v>123</v>
      </c>
      <c r="F7" s="5"/>
      <c r="G7" s="5"/>
      <c r="H7" s="5"/>
    </row>
    <row r="8" spans="1:8" ht="105" x14ac:dyDescent="0.25">
      <c r="A8" s="40" t="s">
        <v>61</v>
      </c>
      <c r="B8" s="43" t="s">
        <v>119</v>
      </c>
      <c r="C8" s="66">
        <v>45682</v>
      </c>
      <c r="D8" s="66">
        <v>45799</v>
      </c>
      <c r="E8" s="88"/>
      <c r="F8" s="80" t="s">
        <v>188</v>
      </c>
      <c r="G8" s="57" t="s">
        <v>126</v>
      </c>
      <c r="H8" s="83" t="s">
        <v>132</v>
      </c>
    </row>
    <row r="9" spans="1:8" ht="60" x14ac:dyDescent="0.25">
      <c r="A9" s="59" t="s">
        <v>62</v>
      </c>
      <c r="B9" s="43" t="s">
        <v>120</v>
      </c>
      <c r="C9" s="66">
        <v>45717</v>
      </c>
      <c r="D9" s="66">
        <v>45803</v>
      </c>
      <c r="E9" s="88"/>
      <c r="F9" s="59" t="s">
        <v>124</v>
      </c>
      <c r="G9" s="57" t="s">
        <v>126</v>
      </c>
      <c r="H9" s="83" t="s">
        <v>132</v>
      </c>
    </row>
    <row r="10" spans="1:8" ht="30" x14ac:dyDescent="0.25">
      <c r="A10" s="59" t="s">
        <v>99</v>
      </c>
      <c r="B10" s="43" t="s">
        <v>121</v>
      </c>
      <c r="C10" s="66">
        <v>45870</v>
      </c>
      <c r="D10" s="66">
        <v>45840</v>
      </c>
      <c r="E10" s="88"/>
      <c r="F10" s="59" t="s">
        <v>125</v>
      </c>
      <c r="G10" s="57" t="s">
        <v>126</v>
      </c>
      <c r="H10" s="83" t="s">
        <v>147</v>
      </c>
    </row>
    <row r="11" spans="1:8" ht="60" x14ac:dyDescent="0.25">
      <c r="A11" s="59" t="s">
        <v>100</v>
      </c>
      <c r="B11" s="43" t="s">
        <v>122</v>
      </c>
      <c r="C11" s="66">
        <v>45901</v>
      </c>
      <c r="D11" s="66">
        <v>45841</v>
      </c>
      <c r="E11" s="88"/>
      <c r="F11" s="59" t="s">
        <v>125</v>
      </c>
      <c r="G11" s="57" t="s">
        <v>126</v>
      </c>
      <c r="H11" s="83" t="s">
        <v>147</v>
      </c>
    </row>
    <row r="12" spans="1:8" ht="57.6" customHeight="1" x14ac:dyDescent="0.25">
      <c r="A12" s="59" t="s">
        <v>101</v>
      </c>
      <c r="B12" s="43" t="s">
        <v>127</v>
      </c>
      <c r="C12" s="59"/>
      <c r="D12" s="59"/>
      <c r="E12" s="88" t="s">
        <v>123</v>
      </c>
      <c r="F12" s="5"/>
      <c r="G12" s="59"/>
      <c r="H12" s="83"/>
    </row>
    <row r="13" spans="1:8" ht="30" x14ac:dyDescent="0.25">
      <c r="A13" s="59" t="s">
        <v>102</v>
      </c>
      <c r="B13" s="43" t="s">
        <v>128</v>
      </c>
      <c r="C13" s="66">
        <v>45717</v>
      </c>
      <c r="D13" s="57" t="s">
        <v>132</v>
      </c>
      <c r="E13" s="88"/>
      <c r="F13" s="5"/>
      <c r="G13" s="59"/>
      <c r="H13" s="83" t="s">
        <v>132</v>
      </c>
    </row>
    <row r="14" spans="1:8" ht="30" x14ac:dyDescent="0.25">
      <c r="A14" s="59" t="s">
        <v>103</v>
      </c>
      <c r="B14" s="43" t="s">
        <v>129</v>
      </c>
      <c r="C14" s="66">
        <v>45788</v>
      </c>
      <c r="D14" s="57" t="s">
        <v>132</v>
      </c>
      <c r="E14" s="88"/>
      <c r="F14" s="5"/>
      <c r="G14" s="59"/>
      <c r="H14" s="83" t="s">
        <v>132</v>
      </c>
    </row>
    <row r="15" spans="1:8" ht="60" x14ac:dyDescent="0.25">
      <c r="A15" s="59" t="s">
        <v>104</v>
      </c>
      <c r="B15" s="43" t="s">
        <v>130</v>
      </c>
      <c r="C15" s="66">
        <v>45797</v>
      </c>
      <c r="D15" s="57" t="s">
        <v>132</v>
      </c>
      <c r="E15" s="88"/>
      <c r="F15" s="5"/>
      <c r="G15" s="59"/>
      <c r="H15" s="83" t="s">
        <v>132</v>
      </c>
    </row>
    <row r="16" spans="1:8" ht="45" x14ac:dyDescent="0.25">
      <c r="A16" s="59" t="s">
        <v>105</v>
      </c>
      <c r="B16" s="43" t="s">
        <v>131</v>
      </c>
      <c r="C16" s="66">
        <v>45807</v>
      </c>
      <c r="D16" s="57" t="s">
        <v>132</v>
      </c>
      <c r="E16" s="88"/>
      <c r="F16" s="5"/>
      <c r="G16" s="59"/>
      <c r="H16" s="83" t="s">
        <v>132</v>
      </c>
    </row>
    <row r="17" spans="1:8" ht="30" x14ac:dyDescent="0.25">
      <c r="A17" s="59" t="s">
        <v>106</v>
      </c>
      <c r="B17" s="43" t="s">
        <v>133</v>
      </c>
      <c r="C17" s="59"/>
      <c r="D17" s="59"/>
      <c r="E17" s="109" t="s">
        <v>123</v>
      </c>
      <c r="F17" s="5"/>
      <c r="G17" s="5"/>
      <c r="H17" s="83"/>
    </row>
    <row r="18" spans="1:8" ht="105" x14ac:dyDescent="0.25">
      <c r="A18" s="59" t="s">
        <v>107</v>
      </c>
      <c r="B18" s="67" t="s">
        <v>119</v>
      </c>
      <c r="C18" s="66">
        <v>45682</v>
      </c>
      <c r="D18" s="66">
        <v>45799</v>
      </c>
      <c r="E18" s="110"/>
      <c r="F18" s="57" t="s">
        <v>188</v>
      </c>
      <c r="G18" s="57" t="s">
        <v>126</v>
      </c>
      <c r="H18" s="83" t="s">
        <v>132</v>
      </c>
    </row>
    <row r="19" spans="1:8" ht="60" x14ac:dyDescent="0.25">
      <c r="A19" s="59" t="s">
        <v>108</v>
      </c>
      <c r="B19" s="43" t="s">
        <v>134</v>
      </c>
      <c r="C19" s="66">
        <v>45717</v>
      </c>
      <c r="D19" s="66">
        <v>45803</v>
      </c>
      <c r="E19" s="110"/>
      <c r="F19" s="59" t="s">
        <v>124</v>
      </c>
      <c r="G19" s="57" t="s">
        <v>126</v>
      </c>
      <c r="H19" s="83" t="s">
        <v>132</v>
      </c>
    </row>
    <row r="20" spans="1:8" ht="30" x14ac:dyDescent="0.25">
      <c r="A20" s="59" t="s">
        <v>109</v>
      </c>
      <c r="B20" s="43" t="s">
        <v>121</v>
      </c>
      <c r="C20" s="66">
        <v>45870</v>
      </c>
      <c r="D20" s="66">
        <v>45840</v>
      </c>
      <c r="E20" s="110"/>
      <c r="F20" s="59" t="s">
        <v>125</v>
      </c>
      <c r="G20" s="57" t="s">
        <v>126</v>
      </c>
      <c r="H20" s="83" t="s">
        <v>147</v>
      </c>
    </row>
    <row r="21" spans="1:8" ht="60" x14ac:dyDescent="0.25">
      <c r="A21" s="59" t="s">
        <v>110</v>
      </c>
      <c r="B21" s="43" t="s">
        <v>135</v>
      </c>
      <c r="C21" s="66">
        <v>45901</v>
      </c>
      <c r="D21" s="66">
        <v>45841</v>
      </c>
      <c r="E21" s="111"/>
      <c r="F21" s="59" t="s">
        <v>125</v>
      </c>
      <c r="G21" s="57" t="s">
        <v>126</v>
      </c>
      <c r="H21" s="83" t="s">
        <v>147</v>
      </c>
    </row>
    <row r="22" spans="1:8" ht="21.75" customHeight="1" x14ac:dyDescent="0.25">
      <c r="A22" s="70" t="s">
        <v>163</v>
      </c>
      <c r="B22" s="71" t="s">
        <v>136</v>
      </c>
      <c r="C22" s="70"/>
      <c r="D22" s="70"/>
      <c r="E22" s="72"/>
      <c r="F22" s="72"/>
      <c r="G22" s="72"/>
      <c r="H22" s="84"/>
    </row>
    <row r="23" spans="1:8" ht="45" x14ac:dyDescent="0.25">
      <c r="A23" s="59" t="s">
        <v>111</v>
      </c>
      <c r="B23" s="43" t="s">
        <v>137</v>
      </c>
      <c r="C23" s="59"/>
      <c r="D23" s="59"/>
      <c r="E23" s="109" t="s">
        <v>123</v>
      </c>
      <c r="F23" s="5"/>
      <c r="G23" s="5"/>
      <c r="H23" s="83"/>
    </row>
    <row r="24" spans="1:8" ht="105" x14ac:dyDescent="0.25">
      <c r="A24" s="59" t="s">
        <v>112</v>
      </c>
      <c r="B24" s="43" t="s">
        <v>119</v>
      </c>
      <c r="C24" s="66">
        <v>45682</v>
      </c>
      <c r="D24" s="66">
        <v>45813</v>
      </c>
      <c r="E24" s="110"/>
      <c r="F24" s="57" t="s">
        <v>189</v>
      </c>
      <c r="G24" s="57" t="s">
        <v>126</v>
      </c>
      <c r="H24" s="83" t="s">
        <v>132</v>
      </c>
    </row>
    <row r="25" spans="1:8" ht="60" x14ac:dyDescent="0.25">
      <c r="A25" s="59" t="s">
        <v>113</v>
      </c>
      <c r="B25" s="43" t="s">
        <v>134</v>
      </c>
      <c r="C25" s="66">
        <v>45717</v>
      </c>
      <c r="D25" s="66">
        <v>45814</v>
      </c>
      <c r="E25" s="110"/>
      <c r="F25" s="57" t="s">
        <v>124</v>
      </c>
      <c r="G25" s="57" t="s">
        <v>126</v>
      </c>
      <c r="H25" s="83" t="s">
        <v>132</v>
      </c>
    </row>
    <row r="26" spans="1:8" ht="30" x14ac:dyDescent="0.25">
      <c r="A26" s="59" t="s">
        <v>114</v>
      </c>
      <c r="B26" s="43" t="s">
        <v>121</v>
      </c>
      <c r="C26" s="66">
        <v>46016</v>
      </c>
      <c r="D26" s="66">
        <v>45868</v>
      </c>
      <c r="E26" s="110"/>
      <c r="F26" s="57" t="s">
        <v>125</v>
      </c>
      <c r="G26" s="57" t="s">
        <v>126</v>
      </c>
      <c r="H26" s="83" t="s">
        <v>147</v>
      </c>
    </row>
    <row r="27" spans="1:8" ht="60" x14ac:dyDescent="0.25">
      <c r="A27" s="59" t="s">
        <v>115</v>
      </c>
      <c r="B27" s="43" t="s">
        <v>122</v>
      </c>
      <c r="C27" s="66">
        <v>46022</v>
      </c>
      <c r="D27" s="66">
        <v>45868</v>
      </c>
      <c r="E27" s="111"/>
      <c r="F27" s="57" t="s">
        <v>125</v>
      </c>
      <c r="G27" s="57" t="s">
        <v>126</v>
      </c>
      <c r="H27" s="83" t="s">
        <v>147</v>
      </c>
    </row>
    <row r="28" spans="1:8" x14ac:dyDescent="0.25">
      <c r="A28" s="3"/>
      <c r="B28" s="7"/>
      <c r="C28" s="3"/>
      <c r="D28" s="3"/>
      <c r="E28" s="3"/>
    </row>
    <row r="29" spans="1:8" x14ac:dyDescent="0.25">
      <c r="A29" s="3"/>
      <c r="B29" s="7"/>
      <c r="C29" s="3"/>
      <c r="D29" s="3"/>
      <c r="E29" s="3"/>
    </row>
    <row r="30" spans="1:8" x14ac:dyDescent="0.25">
      <c r="A30" s="3"/>
      <c r="B30" s="7"/>
      <c r="C30" s="3"/>
      <c r="D30" s="3"/>
      <c r="E30" s="3"/>
      <c r="G30" s="16" t="s">
        <v>71</v>
      </c>
      <c r="H30" s="53">
        <f>4/12*100</f>
        <v>33.333333333333329</v>
      </c>
    </row>
    <row r="31" spans="1:8" x14ac:dyDescent="0.25">
      <c r="A31" s="3"/>
      <c r="B31" s="7"/>
      <c r="C31" s="3"/>
      <c r="D31" s="3"/>
      <c r="E31" s="3"/>
      <c r="G31" s="16" t="s">
        <v>69</v>
      </c>
      <c r="H31" s="16">
        <f>2/4*100</f>
        <v>50</v>
      </c>
    </row>
    <row r="32" spans="1:8" ht="60" x14ac:dyDescent="0.25">
      <c r="A32" s="3"/>
      <c r="B32" s="7"/>
      <c r="C32" s="3"/>
      <c r="D32" s="3"/>
      <c r="E32" s="3"/>
      <c r="G32" s="15" t="s">
        <v>66</v>
      </c>
      <c r="H32">
        <f>6/16*100</f>
        <v>37.5</v>
      </c>
    </row>
    <row r="33" spans="1:5" x14ac:dyDescent="0.25">
      <c r="A33" s="3"/>
      <c r="B33" s="7"/>
      <c r="C33" s="3"/>
      <c r="D33" s="3"/>
      <c r="E33" s="3"/>
    </row>
    <row r="34" spans="1:5" x14ac:dyDescent="0.25">
      <c r="A34" s="3"/>
      <c r="B34" s="7"/>
      <c r="C34" s="3"/>
      <c r="D34" s="3"/>
      <c r="E34" s="3"/>
    </row>
    <row r="35" spans="1:5" x14ac:dyDescent="0.25">
      <c r="A35" s="8"/>
      <c r="B35" s="7"/>
      <c r="C35" s="3"/>
      <c r="D35" s="3"/>
      <c r="E35" s="3"/>
    </row>
    <row r="36" spans="1:5" x14ac:dyDescent="0.25">
      <c r="B36" s="7"/>
      <c r="C36" s="3"/>
      <c r="D36" s="3"/>
      <c r="E36" s="3"/>
    </row>
    <row r="37" spans="1:5" x14ac:dyDescent="0.25">
      <c r="A37" s="3"/>
      <c r="B37" s="7"/>
      <c r="C37" s="3"/>
      <c r="D37" s="3"/>
      <c r="E37" s="3"/>
    </row>
    <row r="38" spans="1:5" x14ac:dyDescent="0.25">
      <c r="A38" s="3"/>
      <c r="B38" s="7"/>
      <c r="C38" s="3"/>
      <c r="D38" s="3"/>
      <c r="E38" s="3"/>
    </row>
  </sheetData>
  <mergeCells count="7">
    <mergeCell ref="E17:E21"/>
    <mergeCell ref="E23:E27"/>
    <mergeCell ref="B6:G6"/>
    <mergeCell ref="A1:H1"/>
    <mergeCell ref="A5:H5"/>
    <mergeCell ref="E7:E11"/>
    <mergeCell ref="E12:E16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>
      <selection activeCell="A5" sqref="A5"/>
    </sheetView>
  </sheetViews>
  <sheetFormatPr defaultColWidth="9.140625" defaultRowHeight="15" x14ac:dyDescent="0.25"/>
  <cols>
    <col min="1" max="1" width="9.140625" style="1"/>
    <col min="2" max="2" width="19.85546875" style="1" customWidth="1"/>
    <col min="3" max="3" width="11.5703125" style="1" customWidth="1"/>
    <col min="4" max="15" width="9.140625" style="1"/>
    <col min="16" max="16" width="12.140625" style="1" customWidth="1"/>
    <col min="17" max="16384" width="9.140625" style="1"/>
  </cols>
  <sheetData>
    <row r="1" spans="1:16" x14ac:dyDescent="0.25">
      <c r="I1" s="1" t="s">
        <v>94</v>
      </c>
    </row>
    <row r="3" spans="1:16" ht="15" customHeight="1" x14ac:dyDescent="0.25">
      <c r="A3" s="117" t="s">
        <v>27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17.25" customHeight="1" x14ac:dyDescent="0.25">
      <c r="A4" s="101" t="s">
        <v>183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x14ac:dyDescent="0.25">
      <c r="A5" s="60"/>
      <c r="B5" s="60"/>
      <c r="C5" s="60"/>
      <c r="D5" s="60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15.75" customHeight="1" x14ac:dyDescent="0.25">
      <c r="A6" s="117" t="s">
        <v>55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16" x14ac:dyDescent="0.25">
      <c r="A7" s="7"/>
      <c r="B7" s="7"/>
      <c r="C7" s="7"/>
      <c r="D7" s="7"/>
    </row>
    <row r="8" spans="1:16" ht="60" customHeight="1" x14ac:dyDescent="0.25">
      <c r="A8" s="88" t="s">
        <v>52</v>
      </c>
      <c r="B8" s="88" t="s">
        <v>28</v>
      </c>
      <c r="C8" s="88" t="s">
        <v>29</v>
      </c>
      <c r="D8" s="88" t="s">
        <v>30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 t="s">
        <v>31</v>
      </c>
      <c r="P8" s="105" t="s">
        <v>56</v>
      </c>
    </row>
    <row r="9" spans="1:16" x14ac:dyDescent="0.25">
      <c r="A9" s="88"/>
      <c r="B9" s="88"/>
      <c r="C9" s="88"/>
      <c r="D9" s="57" t="s">
        <v>32</v>
      </c>
      <c r="E9" s="57" t="s">
        <v>33</v>
      </c>
      <c r="F9" s="57" t="s">
        <v>34</v>
      </c>
      <c r="G9" s="57" t="s">
        <v>35</v>
      </c>
      <c r="H9" s="57" t="s">
        <v>36</v>
      </c>
      <c r="I9" s="57" t="s">
        <v>37</v>
      </c>
      <c r="J9" s="57" t="s">
        <v>38</v>
      </c>
      <c r="K9" s="57" t="s">
        <v>39</v>
      </c>
      <c r="L9" s="57" t="s">
        <v>40</v>
      </c>
      <c r="M9" s="57" t="s">
        <v>41</v>
      </c>
      <c r="N9" s="57" t="s">
        <v>42</v>
      </c>
      <c r="O9" s="88"/>
      <c r="P9" s="106"/>
    </row>
    <row r="10" spans="1:16" x14ac:dyDescent="0.25">
      <c r="A10" s="42">
        <v>1</v>
      </c>
      <c r="B10" s="57">
        <v>2</v>
      </c>
      <c r="C10" s="57">
        <v>3</v>
      </c>
      <c r="D10" s="57">
        <v>4</v>
      </c>
      <c r="E10" s="42">
        <v>5</v>
      </c>
      <c r="F10" s="42">
        <v>6</v>
      </c>
      <c r="G10" s="42">
        <v>7</v>
      </c>
      <c r="H10" s="42">
        <v>8</v>
      </c>
      <c r="I10" s="42">
        <v>9</v>
      </c>
      <c r="J10" s="42">
        <v>10</v>
      </c>
      <c r="K10" s="42">
        <v>11</v>
      </c>
      <c r="L10" s="42">
        <v>12</v>
      </c>
      <c r="M10" s="42">
        <v>13</v>
      </c>
      <c r="N10" s="42">
        <v>14</v>
      </c>
      <c r="O10" s="42">
        <v>15</v>
      </c>
      <c r="P10" s="42">
        <v>16</v>
      </c>
    </row>
    <row r="11" spans="1:16" s="38" customFormat="1" ht="14.45" customHeight="1" x14ac:dyDescent="0.25">
      <c r="A11" s="116" t="s">
        <v>95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</row>
    <row r="12" spans="1:16" ht="51.75" customHeight="1" x14ac:dyDescent="0.25">
      <c r="A12" s="94">
        <v>1</v>
      </c>
      <c r="B12" s="102" t="s">
        <v>165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4"/>
    </row>
    <row r="13" spans="1:16" x14ac:dyDescent="0.25">
      <c r="A13" s="95"/>
      <c r="B13" s="6" t="s">
        <v>43</v>
      </c>
      <c r="C13" s="6" t="s">
        <v>97</v>
      </c>
      <c r="D13" s="6"/>
      <c r="E13" s="2"/>
      <c r="F13" s="2"/>
      <c r="G13" s="2"/>
      <c r="H13" s="2"/>
      <c r="I13" s="2">
        <v>10</v>
      </c>
      <c r="J13" s="2"/>
      <c r="K13" s="2"/>
      <c r="L13" s="2"/>
      <c r="M13" s="2"/>
      <c r="N13" s="2"/>
      <c r="O13" s="2">
        <f>SUM(C13:N13)</f>
        <v>10</v>
      </c>
      <c r="P13" s="2"/>
    </row>
    <row r="14" spans="1:16" x14ac:dyDescent="0.25">
      <c r="A14" s="96"/>
      <c r="B14" s="6" t="s">
        <v>44</v>
      </c>
      <c r="C14" s="6" t="s">
        <v>97</v>
      </c>
      <c r="D14" s="6"/>
      <c r="E14" s="2"/>
      <c r="F14" s="2"/>
      <c r="G14" s="2">
        <v>25</v>
      </c>
      <c r="H14" s="2">
        <v>6</v>
      </c>
      <c r="I14" s="2"/>
      <c r="J14" s="2"/>
      <c r="K14" s="2"/>
      <c r="L14" s="2"/>
      <c r="M14" s="2"/>
      <c r="N14" s="2"/>
      <c r="O14" s="2">
        <f>SUM(C14:N14)</f>
        <v>31</v>
      </c>
      <c r="P14" s="13">
        <v>100</v>
      </c>
    </row>
    <row r="15" spans="1:16" ht="33" customHeight="1" x14ac:dyDescent="0.25">
      <c r="A15" s="94">
        <v>2</v>
      </c>
      <c r="B15" s="97" t="s">
        <v>164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9"/>
    </row>
    <row r="16" spans="1:16" x14ac:dyDescent="0.25">
      <c r="A16" s="95"/>
      <c r="B16" s="6" t="s">
        <v>43</v>
      </c>
      <c r="C16" s="6" t="s">
        <v>91</v>
      </c>
      <c r="D16" s="6"/>
      <c r="E16" s="2"/>
      <c r="F16" s="2">
        <v>15</v>
      </c>
      <c r="G16" s="2"/>
      <c r="H16" s="2"/>
      <c r="I16" s="2">
        <v>10</v>
      </c>
      <c r="J16" s="2"/>
      <c r="K16" s="2"/>
      <c r="L16" s="2"/>
      <c r="M16" s="2"/>
      <c r="N16" s="2"/>
      <c r="O16" s="2">
        <f>SUM(C16:N16)</f>
        <v>25</v>
      </c>
      <c r="P16" s="2"/>
    </row>
    <row r="17" spans="1:16" x14ac:dyDescent="0.25">
      <c r="A17" s="96"/>
      <c r="B17" s="6" t="s">
        <v>44</v>
      </c>
      <c r="C17" s="6" t="s">
        <v>91</v>
      </c>
      <c r="D17" s="6"/>
      <c r="E17" s="2"/>
      <c r="F17" s="2">
        <v>16</v>
      </c>
      <c r="G17" s="2"/>
      <c r="H17" s="2"/>
      <c r="I17" s="2">
        <v>14</v>
      </c>
      <c r="J17" s="2"/>
      <c r="K17" s="2"/>
      <c r="L17" s="2"/>
      <c r="M17" s="2"/>
      <c r="N17" s="2"/>
      <c r="O17" s="2">
        <f>SUM(C17:N17)</f>
        <v>30</v>
      </c>
      <c r="P17" s="13">
        <v>100</v>
      </c>
    </row>
    <row r="18" spans="1:16" x14ac:dyDescent="0.25">
      <c r="A18" s="36"/>
      <c r="B18" s="7"/>
      <c r="C18" s="7"/>
      <c r="D18" s="7"/>
      <c r="P18" s="37"/>
    </row>
    <row r="19" spans="1:16" x14ac:dyDescent="0.25">
      <c r="A19" s="36"/>
      <c r="B19" s="7"/>
      <c r="C19" s="7"/>
      <c r="D19" s="7"/>
      <c r="P19" s="37"/>
    </row>
    <row r="22" spans="1:16" ht="58.5" customHeight="1" x14ac:dyDescent="0.25">
      <c r="L22" s="93" t="s">
        <v>65</v>
      </c>
      <c r="M22" s="93"/>
      <c r="N22" s="93"/>
      <c r="O22" s="93"/>
      <c r="P22" s="15">
        <f>(P14+P17)/A15</f>
        <v>100</v>
      </c>
    </row>
  </sheetData>
  <mergeCells count="15"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L22:O22"/>
    <mergeCell ref="A11:P11"/>
    <mergeCell ref="A12:A14"/>
    <mergeCell ref="B12:P12"/>
    <mergeCell ref="A15:A17"/>
    <mergeCell ref="B15:P1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L8" sqref="L8"/>
    </sheetView>
  </sheetViews>
  <sheetFormatPr defaultRowHeight="15" x14ac:dyDescent="0.25"/>
  <cols>
    <col min="1" max="1" width="10.140625" bestFit="1" customWidth="1"/>
    <col min="2" max="2" width="31.140625" style="1" customWidth="1"/>
    <col min="3" max="3" width="19.28515625" customWidth="1"/>
    <col min="4" max="4" width="18.7109375" customWidth="1"/>
    <col min="5" max="5" width="22.7109375" customWidth="1"/>
    <col min="6" max="6" width="31.85546875" customWidth="1"/>
    <col min="7" max="7" width="29.28515625" customWidth="1"/>
    <col min="8" max="8" width="14.140625" customWidth="1"/>
  </cols>
  <sheetData>
    <row r="1" spans="1:8" ht="15.75" x14ac:dyDescent="0.25">
      <c r="A1" s="123" t="s">
        <v>57</v>
      </c>
      <c r="B1" s="123"/>
      <c r="C1" s="123"/>
      <c r="D1" s="123"/>
      <c r="E1" s="123"/>
      <c r="F1" s="123"/>
      <c r="G1" s="123"/>
      <c r="H1" s="123"/>
    </row>
    <row r="2" spans="1:8" x14ac:dyDescent="0.25">
      <c r="A2" s="3"/>
      <c r="B2" s="7"/>
      <c r="C2" s="3"/>
      <c r="D2" s="3"/>
      <c r="E2" s="3"/>
      <c r="F2" s="64"/>
      <c r="G2" s="64"/>
      <c r="H2" s="64"/>
    </row>
    <row r="3" spans="1:8" s="41" customFormat="1" ht="97.5" customHeight="1" x14ac:dyDescent="0.25">
      <c r="A3" s="55" t="s">
        <v>58</v>
      </c>
      <c r="B3" s="55" t="s">
        <v>46</v>
      </c>
      <c r="C3" s="55" t="s">
        <v>47</v>
      </c>
      <c r="D3" s="55" t="s">
        <v>48</v>
      </c>
      <c r="E3" s="55" t="s">
        <v>49</v>
      </c>
      <c r="F3" s="55" t="s">
        <v>50</v>
      </c>
      <c r="G3" s="55" t="s">
        <v>51</v>
      </c>
      <c r="H3" s="85" t="s">
        <v>64</v>
      </c>
    </row>
    <row r="4" spans="1:8" s="41" customFormat="1" x14ac:dyDescent="0.25">
      <c r="A4" s="65">
        <v>1</v>
      </c>
      <c r="B4" s="55">
        <v>2</v>
      </c>
      <c r="C4" s="56">
        <v>3</v>
      </c>
      <c r="D4" s="56">
        <v>4</v>
      </c>
      <c r="E4" s="56">
        <v>5</v>
      </c>
      <c r="F4" s="56">
        <v>6</v>
      </c>
      <c r="G4" s="56">
        <v>7</v>
      </c>
      <c r="H4" s="65"/>
    </row>
    <row r="5" spans="1:8" x14ac:dyDescent="0.25">
      <c r="A5" s="118" t="s">
        <v>116</v>
      </c>
      <c r="B5" s="118"/>
      <c r="C5" s="118"/>
      <c r="D5" s="118"/>
      <c r="E5" s="118"/>
      <c r="F5" s="118"/>
      <c r="G5" s="118"/>
      <c r="H5" s="118"/>
    </row>
    <row r="6" spans="1:8" ht="44.45" customHeight="1" x14ac:dyDescent="0.25">
      <c r="A6" s="70" t="s">
        <v>59</v>
      </c>
      <c r="B6" s="119" t="s">
        <v>169</v>
      </c>
      <c r="C6" s="120"/>
      <c r="D6" s="120"/>
      <c r="E6" s="120"/>
      <c r="F6" s="120"/>
      <c r="G6" s="120"/>
      <c r="H6" s="121"/>
    </row>
    <row r="7" spans="1:8" ht="45" x14ac:dyDescent="0.25">
      <c r="A7" s="68" t="s">
        <v>60</v>
      </c>
      <c r="B7" s="57" t="s">
        <v>137</v>
      </c>
      <c r="C7" s="59"/>
      <c r="D7" s="59"/>
      <c r="E7" s="88" t="s">
        <v>138</v>
      </c>
      <c r="F7" s="65"/>
      <c r="G7" s="65"/>
      <c r="H7" s="86"/>
    </row>
    <row r="8" spans="1:8" ht="69" customHeight="1" x14ac:dyDescent="0.25">
      <c r="A8" s="65" t="s">
        <v>61</v>
      </c>
      <c r="B8" s="57" t="s">
        <v>141</v>
      </c>
      <c r="C8" s="66">
        <v>45716</v>
      </c>
      <c r="D8" s="66">
        <v>45709</v>
      </c>
      <c r="E8" s="122"/>
      <c r="F8" s="80" t="s">
        <v>190</v>
      </c>
      <c r="G8" s="59" t="s">
        <v>166</v>
      </c>
      <c r="H8" s="86" t="s">
        <v>147</v>
      </c>
    </row>
    <row r="9" spans="1:8" ht="246" customHeight="1" x14ac:dyDescent="0.25">
      <c r="A9" s="59" t="s">
        <v>62</v>
      </c>
      <c r="B9" s="57" t="s">
        <v>120</v>
      </c>
      <c r="C9" s="66">
        <v>45717</v>
      </c>
      <c r="D9" s="66">
        <v>45712</v>
      </c>
      <c r="E9" s="122"/>
      <c r="F9" s="57" t="s">
        <v>139</v>
      </c>
      <c r="G9" s="59" t="s">
        <v>166</v>
      </c>
      <c r="H9" s="86" t="s">
        <v>147</v>
      </c>
    </row>
    <row r="10" spans="1:8" ht="30" x14ac:dyDescent="0.25">
      <c r="A10" s="59" t="s">
        <v>99</v>
      </c>
      <c r="B10" s="57" t="s">
        <v>142</v>
      </c>
      <c r="C10" s="66">
        <v>46016</v>
      </c>
      <c r="D10" s="66">
        <v>45713</v>
      </c>
      <c r="E10" s="122"/>
      <c r="F10" s="59"/>
      <c r="G10" s="59" t="s">
        <v>166</v>
      </c>
      <c r="H10" s="86" t="s">
        <v>147</v>
      </c>
    </row>
    <row r="11" spans="1:8" ht="261.75" customHeight="1" x14ac:dyDescent="0.25">
      <c r="A11" s="59" t="s">
        <v>100</v>
      </c>
      <c r="B11" s="57" t="s">
        <v>143</v>
      </c>
      <c r="C11" s="66">
        <v>46022</v>
      </c>
      <c r="D11" s="66">
        <v>45722</v>
      </c>
      <c r="E11" s="122"/>
      <c r="F11" s="57" t="s">
        <v>140</v>
      </c>
      <c r="G11" s="59" t="s">
        <v>166</v>
      </c>
      <c r="H11" s="86" t="s">
        <v>147</v>
      </c>
    </row>
    <row r="12" spans="1:8" x14ac:dyDescent="0.25">
      <c r="A12" s="3"/>
      <c r="B12" s="7"/>
      <c r="C12" s="3"/>
      <c r="D12" s="3"/>
      <c r="E12" s="3"/>
    </row>
    <row r="13" spans="1:8" x14ac:dyDescent="0.25">
      <c r="A13" s="3"/>
      <c r="B13" s="7"/>
      <c r="C13" s="3"/>
      <c r="D13" s="3"/>
      <c r="E13" s="3"/>
    </row>
    <row r="14" spans="1:8" x14ac:dyDescent="0.25">
      <c r="A14" s="3"/>
      <c r="B14" s="7"/>
      <c r="C14" s="3"/>
      <c r="D14" s="3"/>
      <c r="E14" s="3"/>
    </row>
    <row r="15" spans="1:8" x14ac:dyDescent="0.25">
      <c r="A15" s="3"/>
      <c r="B15" s="7"/>
      <c r="C15" s="3"/>
      <c r="D15" s="3"/>
      <c r="E15" s="3"/>
    </row>
    <row r="16" spans="1:8" ht="60" x14ac:dyDescent="0.25">
      <c r="A16" s="3"/>
      <c r="B16" s="7"/>
      <c r="C16" s="3"/>
      <c r="D16" s="3"/>
      <c r="E16" s="3"/>
      <c r="G16" s="15" t="s">
        <v>66</v>
      </c>
      <c r="H16">
        <f>4/4*100</f>
        <v>100</v>
      </c>
    </row>
    <row r="17" spans="1:5" x14ac:dyDescent="0.25">
      <c r="A17" s="3"/>
      <c r="B17" s="7"/>
      <c r="C17" s="3"/>
      <c r="D17" s="3"/>
      <c r="E17" s="3"/>
    </row>
    <row r="18" spans="1:5" x14ac:dyDescent="0.25">
      <c r="A18" s="3"/>
      <c r="B18" s="7"/>
      <c r="C18" s="3"/>
      <c r="D18" s="3"/>
      <c r="E18" s="3"/>
    </row>
    <row r="19" spans="1:5" x14ac:dyDescent="0.25">
      <c r="A19" s="8"/>
      <c r="B19" s="7"/>
      <c r="C19" s="3"/>
      <c r="D19" s="3"/>
      <c r="E19" s="3"/>
    </row>
    <row r="20" spans="1:5" x14ac:dyDescent="0.25">
      <c r="B20" s="7"/>
      <c r="C20" s="3"/>
      <c r="D20" s="3"/>
      <c r="E20" s="3"/>
    </row>
    <row r="21" spans="1:5" x14ac:dyDescent="0.25">
      <c r="A21" s="3"/>
      <c r="B21" s="7"/>
      <c r="C21" s="3"/>
      <c r="D21" s="3"/>
      <c r="E21" s="3"/>
    </row>
    <row r="22" spans="1:5" x14ac:dyDescent="0.25">
      <c r="A22" s="3"/>
      <c r="B22" s="7"/>
      <c r="C22" s="3"/>
      <c r="D22" s="3"/>
      <c r="E22" s="3"/>
    </row>
  </sheetData>
  <mergeCells count="4">
    <mergeCell ref="A5:H5"/>
    <mergeCell ref="B6:H6"/>
    <mergeCell ref="E7:E11"/>
    <mergeCell ref="A1:H1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>
      <selection activeCell="A5" sqref="A5"/>
    </sheetView>
  </sheetViews>
  <sheetFormatPr defaultColWidth="9.140625" defaultRowHeight="15" x14ac:dyDescent="0.25"/>
  <cols>
    <col min="1" max="1" width="9.140625" style="1"/>
    <col min="2" max="2" width="19.85546875" style="1" customWidth="1"/>
    <col min="3" max="3" width="11.5703125" style="1" customWidth="1"/>
    <col min="4" max="15" width="9.140625" style="1"/>
    <col min="16" max="16" width="12" style="1" customWidth="1"/>
    <col min="17" max="16384" width="9.140625" style="1"/>
  </cols>
  <sheetData>
    <row r="1" spans="1:16" x14ac:dyDescent="0.25">
      <c r="I1" s="1" t="s">
        <v>94</v>
      </c>
    </row>
    <row r="3" spans="1:16" ht="15" customHeight="1" x14ac:dyDescent="0.25">
      <c r="A3" s="100" t="s">
        <v>27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17.25" customHeight="1" x14ac:dyDescent="0.25">
      <c r="A4" s="101" t="s">
        <v>184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x14ac:dyDescent="0.25">
      <c r="A5" s="7"/>
      <c r="B5" s="7"/>
      <c r="C5" s="7"/>
      <c r="D5" s="7"/>
    </row>
    <row r="6" spans="1:16" ht="15.75" customHeight="1" x14ac:dyDescent="0.25">
      <c r="A6" s="117" t="s">
        <v>55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16" x14ac:dyDescent="0.25">
      <c r="A7" s="7"/>
      <c r="B7" s="7"/>
      <c r="C7" s="7"/>
      <c r="D7" s="7"/>
    </row>
    <row r="8" spans="1:16" ht="60" customHeight="1" x14ac:dyDescent="0.25">
      <c r="A8" s="88" t="s">
        <v>52</v>
      </c>
      <c r="B8" s="88" t="s">
        <v>28</v>
      </c>
      <c r="C8" s="88" t="s">
        <v>29</v>
      </c>
      <c r="D8" s="90" t="s">
        <v>30</v>
      </c>
      <c r="E8" s="91"/>
      <c r="F8" s="91"/>
      <c r="G8" s="91"/>
      <c r="H8" s="91"/>
      <c r="I8" s="91"/>
      <c r="J8" s="91"/>
      <c r="K8" s="91"/>
      <c r="L8" s="91"/>
      <c r="M8" s="91"/>
      <c r="N8" s="92"/>
      <c r="O8" s="88" t="s">
        <v>31</v>
      </c>
      <c r="P8" s="105" t="s">
        <v>56</v>
      </c>
    </row>
    <row r="9" spans="1:16" x14ac:dyDescent="0.25">
      <c r="A9" s="88"/>
      <c r="B9" s="88"/>
      <c r="C9" s="88"/>
      <c r="D9" s="58" t="s">
        <v>32</v>
      </c>
      <c r="E9" s="58" t="s">
        <v>33</v>
      </c>
      <c r="F9" s="58" t="s">
        <v>34</v>
      </c>
      <c r="G9" s="58" t="s">
        <v>35</v>
      </c>
      <c r="H9" s="58" t="s">
        <v>36</v>
      </c>
      <c r="I9" s="58" t="s">
        <v>37</v>
      </c>
      <c r="J9" s="58" t="s">
        <v>38</v>
      </c>
      <c r="K9" s="58" t="s">
        <v>39</v>
      </c>
      <c r="L9" s="58" t="s">
        <v>40</v>
      </c>
      <c r="M9" s="58" t="s">
        <v>41</v>
      </c>
      <c r="N9" s="58" t="s">
        <v>42</v>
      </c>
      <c r="O9" s="88"/>
      <c r="P9" s="106"/>
    </row>
    <row r="10" spans="1:16" x14ac:dyDescent="0.25">
      <c r="A10" s="42">
        <v>1</v>
      </c>
      <c r="B10" s="57">
        <v>2</v>
      </c>
      <c r="C10" s="57">
        <v>3</v>
      </c>
      <c r="D10" s="57">
        <v>4</v>
      </c>
      <c r="E10" s="42">
        <v>5</v>
      </c>
      <c r="F10" s="42">
        <v>6</v>
      </c>
      <c r="G10" s="42">
        <v>7</v>
      </c>
      <c r="H10" s="42">
        <v>8</v>
      </c>
      <c r="I10" s="42">
        <v>9</v>
      </c>
      <c r="J10" s="42">
        <v>10</v>
      </c>
      <c r="K10" s="42">
        <v>11</v>
      </c>
      <c r="L10" s="42">
        <v>12</v>
      </c>
      <c r="M10" s="42">
        <v>13</v>
      </c>
      <c r="N10" s="42">
        <v>14</v>
      </c>
      <c r="O10" s="42">
        <v>15</v>
      </c>
      <c r="P10" s="42">
        <v>16</v>
      </c>
    </row>
    <row r="11" spans="1:16" s="39" customFormat="1" ht="19.5" customHeight="1" x14ac:dyDescent="0.25">
      <c r="A11" s="107" t="s">
        <v>96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</row>
    <row r="12" spans="1:16" ht="27.75" customHeight="1" x14ac:dyDescent="0.25">
      <c r="A12" s="94">
        <v>1</v>
      </c>
      <c r="B12" s="102" t="s">
        <v>167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4"/>
    </row>
    <row r="13" spans="1:16" x14ac:dyDescent="0.25">
      <c r="A13" s="95"/>
      <c r="B13" s="6" t="s">
        <v>43</v>
      </c>
      <c r="C13" s="6" t="s">
        <v>91</v>
      </c>
      <c r="D13" s="6"/>
      <c r="E13" s="2"/>
      <c r="F13" s="2"/>
      <c r="G13" s="2"/>
      <c r="H13" s="2"/>
      <c r="I13" s="2">
        <v>53</v>
      </c>
      <c r="J13" s="2"/>
      <c r="K13" s="2"/>
      <c r="L13" s="2"/>
      <c r="M13" s="2"/>
      <c r="N13" s="2"/>
      <c r="O13" s="2">
        <f>SUM(D13:N13)</f>
        <v>53</v>
      </c>
      <c r="P13" s="2"/>
    </row>
    <row r="14" spans="1:16" x14ac:dyDescent="0.25">
      <c r="A14" s="96"/>
      <c r="B14" s="6" t="s">
        <v>44</v>
      </c>
      <c r="C14" s="6" t="s">
        <v>91</v>
      </c>
      <c r="D14" s="6"/>
      <c r="E14" s="2"/>
      <c r="F14" s="2"/>
      <c r="G14" s="2"/>
      <c r="H14" s="2"/>
      <c r="I14" s="2">
        <v>54</v>
      </c>
      <c r="J14" s="2"/>
      <c r="K14" s="2"/>
      <c r="L14" s="2"/>
      <c r="M14" s="2"/>
      <c r="N14" s="2"/>
      <c r="O14" s="2">
        <f>SUM(D14:N14)</f>
        <v>54</v>
      </c>
      <c r="P14" s="13">
        <v>100</v>
      </c>
    </row>
    <row r="15" spans="1:16" ht="28.5" customHeight="1" x14ac:dyDescent="0.25">
      <c r="A15" s="94">
        <v>2</v>
      </c>
      <c r="B15" s="102" t="s">
        <v>168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4"/>
    </row>
    <row r="16" spans="1:16" x14ac:dyDescent="0.25">
      <c r="A16" s="95"/>
      <c r="B16" s="6" t="s">
        <v>43</v>
      </c>
      <c r="C16" s="6" t="s">
        <v>93</v>
      </c>
      <c r="D16" s="6"/>
      <c r="E16" s="2"/>
      <c r="F16" s="2"/>
      <c r="G16" s="2"/>
      <c r="H16" s="2"/>
      <c r="I16" s="2">
        <v>4</v>
      </c>
      <c r="J16" s="2"/>
      <c r="K16" s="2"/>
      <c r="L16" s="2"/>
      <c r="M16" s="2"/>
      <c r="N16" s="2"/>
      <c r="O16" s="2">
        <f>SUM(D16:N16)</f>
        <v>4</v>
      </c>
      <c r="P16" s="2"/>
    </row>
    <row r="17" spans="1:16" x14ac:dyDescent="0.25">
      <c r="A17" s="96"/>
      <c r="B17" s="6" t="s">
        <v>44</v>
      </c>
      <c r="C17" s="6" t="s">
        <v>93</v>
      </c>
      <c r="D17" s="6"/>
      <c r="E17" s="2"/>
      <c r="F17" s="2"/>
      <c r="G17" s="2"/>
      <c r="H17" s="2"/>
      <c r="I17" s="2">
        <v>1</v>
      </c>
      <c r="J17" s="2">
        <v>1</v>
      </c>
      <c r="K17" s="2"/>
      <c r="L17" s="2"/>
      <c r="M17" s="2">
        <v>1</v>
      </c>
      <c r="N17" s="2">
        <v>1</v>
      </c>
      <c r="O17" s="2">
        <f>SUM(D17:N17)</f>
        <v>4</v>
      </c>
      <c r="P17" s="13">
        <f>O17/O16*100</f>
        <v>100</v>
      </c>
    </row>
    <row r="18" spans="1:16" x14ac:dyDescent="0.25">
      <c r="A18" s="36"/>
      <c r="B18" s="7"/>
      <c r="C18" s="7"/>
      <c r="D18" s="7"/>
      <c r="P18" s="37"/>
    </row>
    <row r="19" spans="1:16" x14ac:dyDescent="0.25">
      <c r="A19" s="36"/>
      <c r="B19" s="7"/>
      <c r="C19" s="7"/>
      <c r="D19" s="7"/>
      <c r="P19" s="37"/>
    </row>
    <row r="22" spans="1:16" ht="58.5" customHeight="1" x14ac:dyDescent="0.25">
      <c r="L22" s="93" t="s">
        <v>65</v>
      </c>
      <c r="M22" s="93"/>
      <c r="N22" s="93"/>
      <c r="O22" s="93"/>
      <c r="P22" s="15">
        <f>(P14+P17)/A15</f>
        <v>100</v>
      </c>
    </row>
  </sheetData>
  <mergeCells count="15">
    <mergeCell ref="L22:O22"/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A11:P11"/>
    <mergeCell ref="A12:A14"/>
    <mergeCell ref="B12:P12"/>
    <mergeCell ref="A15:A17"/>
    <mergeCell ref="B15:P1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7" zoomScaleNormal="100" workbookViewId="0">
      <selection activeCell="H22" sqref="H22"/>
    </sheetView>
  </sheetViews>
  <sheetFormatPr defaultRowHeight="15" x14ac:dyDescent="0.25"/>
  <cols>
    <col min="1" max="1" width="10.140625" bestFit="1" customWidth="1"/>
    <col min="2" max="2" width="31.140625" style="1" customWidth="1"/>
    <col min="3" max="3" width="19.28515625" customWidth="1"/>
    <col min="4" max="4" width="18.7109375" customWidth="1"/>
    <col min="5" max="5" width="22.7109375" customWidth="1"/>
    <col min="6" max="6" width="24.85546875" customWidth="1"/>
    <col min="7" max="7" width="29.28515625" customWidth="1"/>
    <col min="8" max="8" width="14.140625" customWidth="1"/>
  </cols>
  <sheetData>
    <row r="1" spans="1:8" ht="15.75" x14ac:dyDescent="0.25">
      <c r="A1" s="87" t="s">
        <v>57</v>
      </c>
      <c r="B1" s="87"/>
      <c r="C1" s="87"/>
      <c r="D1" s="87"/>
      <c r="E1" s="87"/>
      <c r="F1" s="87"/>
      <c r="G1" s="87"/>
      <c r="H1" s="87"/>
    </row>
    <row r="2" spans="1:8" x14ac:dyDescent="0.25">
      <c r="A2" s="3"/>
      <c r="B2" s="7"/>
      <c r="C2" s="3"/>
      <c r="D2" s="3"/>
      <c r="E2" s="3"/>
    </row>
    <row r="3" spans="1:8" s="41" customFormat="1" ht="97.5" customHeight="1" x14ac:dyDescent="0.25">
      <c r="A3" s="57" t="s">
        <v>58</v>
      </c>
      <c r="B3" s="57" t="s">
        <v>46</v>
      </c>
      <c r="C3" s="57" t="s">
        <v>47</v>
      </c>
      <c r="D3" s="57" t="s">
        <v>48</v>
      </c>
      <c r="E3" s="57" t="s">
        <v>49</v>
      </c>
      <c r="F3" s="57" t="s">
        <v>50</v>
      </c>
      <c r="G3" s="57" t="s">
        <v>51</v>
      </c>
      <c r="H3" s="85" t="s">
        <v>64</v>
      </c>
    </row>
    <row r="4" spans="1:8" s="41" customFormat="1" x14ac:dyDescent="0.25">
      <c r="A4" s="59">
        <v>1</v>
      </c>
      <c r="B4" s="57">
        <v>2</v>
      </c>
      <c r="C4" s="59">
        <v>3</v>
      </c>
      <c r="D4" s="59">
        <v>4</v>
      </c>
      <c r="E4" s="59">
        <v>5</v>
      </c>
      <c r="F4" s="59">
        <v>6</v>
      </c>
      <c r="G4" s="59">
        <v>7</v>
      </c>
      <c r="H4" s="59"/>
    </row>
    <row r="5" spans="1:8" x14ac:dyDescent="0.25">
      <c r="A5" s="115" t="s">
        <v>117</v>
      </c>
      <c r="B5" s="115"/>
      <c r="C5" s="115"/>
      <c r="D5" s="115"/>
      <c r="E5" s="115"/>
      <c r="F5" s="115"/>
      <c r="G5" s="115"/>
      <c r="H5" s="115"/>
    </row>
    <row r="6" spans="1:8" ht="34.5" customHeight="1" x14ac:dyDescent="0.25">
      <c r="A6" s="70" t="s">
        <v>59</v>
      </c>
      <c r="B6" s="112" t="s">
        <v>153</v>
      </c>
      <c r="C6" s="113"/>
      <c r="D6" s="113"/>
      <c r="E6" s="113"/>
      <c r="F6" s="113"/>
      <c r="G6" s="113"/>
      <c r="H6" s="114"/>
    </row>
    <row r="7" spans="1:8" ht="51.75" customHeight="1" x14ac:dyDescent="0.25">
      <c r="A7" s="68" t="s">
        <v>60</v>
      </c>
      <c r="B7" s="57" t="s">
        <v>144</v>
      </c>
      <c r="C7" s="59"/>
      <c r="D7" s="59"/>
      <c r="E7" s="88" t="s">
        <v>145</v>
      </c>
      <c r="F7" s="59"/>
      <c r="G7" s="59"/>
      <c r="H7" s="83"/>
    </row>
    <row r="8" spans="1:8" ht="120" x14ac:dyDescent="0.25">
      <c r="A8" s="59" t="s">
        <v>61</v>
      </c>
      <c r="B8" s="57" t="s">
        <v>119</v>
      </c>
      <c r="C8" s="66">
        <v>45682</v>
      </c>
      <c r="D8" s="66">
        <v>45733</v>
      </c>
      <c r="E8" s="88"/>
      <c r="F8" s="80" t="s">
        <v>191</v>
      </c>
      <c r="G8" s="59" t="s">
        <v>166</v>
      </c>
      <c r="H8" s="83" t="s">
        <v>132</v>
      </c>
    </row>
    <row r="9" spans="1:8" ht="195" x14ac:dyDescent="0.25">
      <c r="A9" s="59" t="s">
        <v>62</v>
      </c>
      <c r="B9" s="57" t="s">
        <v>134</v>
      </c>
      <c r="C9" s="66">
        <v>45717</v>
      </c>
      <c r="D9" s="66">
        <v>45730</v>
      </c>
      <c r="E9" s="88"/>
      <c r="F9" s="81" t="s">
        <v>192</v>
      </c>
      <c r="G9" s="59" t="s">
        <v>166</v>
      </c>
      <c r="H9" s="83" t="s">
        <v>132</v>
      </c>
    </row>
    <row r="10" spans="1:8" ht="135" x14ac:dyDescent="0.25">
      <c r="A10" s="59" t="s">
        <v>99</v>
      </c>
      <c r="B10" s="57" t="s">
        <v>121</v>
      </c>
      <c r="C10" s="66">
        <v>46021</v>
      </c>
      <c r="D10" s="66">
        <v>45842</v>
      </c>
      <c r="E10" s="88"/>
      <c r="F10" s="81" t="s">
        <v>193</v>
      </c>
      <c r="G10" s="59" t="s">
        <v>166</v>
      </c>
      <c r="H10" s="83" t="s">
        <v>147</v>
      </c>
    </row>
    <row r="11" spans="1:8" ht="195" x14ac:dyDescent="0.25">
      <c r="A11" s="59" t="s">
        <v>100</v>
      </c>
      <c r="B11" s="57" t="s">
        <v>122</v>
      </c>
      <c r="C11" s="66">
        <v>45992</v>
      </c>
      <c r="D11" s="66">
        <v>45846</v>
      </c>
      <c r="E11" s="88"/>
      <c r="F11" s="81" t="s">
        <v>194</v>
      </c>
      <c r="G11" s="59" t="s">
        <v>166</v>
      </c>
      <c r="H11" s="83" t="s">
        <v>147</v>
      </c>
    </row>
    <row r="12" spans="1:8" ht="15" customHeight="1" x14ac:dyDescent="0.25">
      <c r="A12" s="70">
        <v>2</v>
      </c>
      <c r="B12" s="124" t="s">
        <v>146</v>
      </c>
      <c r="C12" s="124"/>
      <c r="D12" s="124"/>
      <c r="E12" s="124"/>
      <c r="F12" s="124"/>
      <c r="G12" s="124"/>
      <c r="H12" s="124"/>
    </row>
    <row r="13" spans="1:8" ht="45.75" customHeight="1" x14ac:dyDescent="0.25">
      <c r="A13" s="59" t="s">
        <v>111</v>
      </c>
      <c r="B13" s="57" t="s">
        <v>137</v>
      </c>
      <c r="C13" s="59"/>
      <c r="D13" s="59"/>
      <c r="E13" s="88" t="s">
        <v>145</v>
      </c>
      <c r="F13" s="59"/>
      <c r="G13" s="59"/>
      <c r="H13" s="83"/>
    </row>
    <row r="14" spans="1:8" ht="141.75" customHeight="1" x14ac:dyDescent="0.25">
      <c r="A14" s="59" t="s">
        <v>112</v>
      </c>
      <c r="B14" s="57" t="s">
        <v>119</v>
      </c>
      <c r="C14" s="66">
        <v>45682</v>
      </c>
      <c r="D14" s="66">
        <v>45733</v>
      </c>
      <c r="E14" s="88"/>
      <c r="F14" s="80" t="s">
        <v>195</v>
      </c>
      <c r="G14" s="59" t="s">
        <v>166</v>
      </c>
      <c r="H14" s="83" t="s">
        <v>132</v>
      </c>
    </row>
    <row r="15" spans="1:8" ht="270" x14ac:dyDescent="0.25">
      <c r="A15" s="59" t="s">
        <v>113</v>
      </c>
      <c r="B15" s="57" t="s">
        <v>134</v>
      </c>
      <c r="C15" s="66">
        <v>45717</v>
      </c>
      <c r="D15" s="66">
        <v>45727</v>
      </c>
      <c r="E15" s="88"/>
      <c r="F15" s="81" t="s">
        <v>196</v>
      </c>
      <c r="G15" s="59" t="s">
        <v>166</v>
      </c>
      <c r="H15" s="83" t="s">
        <v>132</v>
      </c>
    </row>
    <row r="16" spans="1:8" ht="195" x14ac:dyDescent="0.25">
      <c r="A16" s="59" t="s">
        <v>114</v>
      </c>
      <c r="B16" s="57" t="s">
        <v>121</v>
      </c>
      <c r="C16" s="66">
        <v>46021</v>
      </c>
      <c r="D16" s="66">
        <v>45986</v>
      </c>
      <c r="E16" s="88"/>
      <c r="F16" s="81" t="s">
        <v>197</v>
      </c>
      <c r="G16" s="59" t="s">
        <v>166</v>
      </c>
      <c r="H16" s="83" t="s">
        <v>147</v>
      </c>
    </row>
    <row r="17" spans="1:8" ht="225" x14ac:dyDescent="0.25">
      <c r="A17" s="59" t="s">
        <v>115</v>
      </c>
      <c r="B17" s="57" t="s">
        <v>122</v>
      </c>
      <c r="C17" s="66">
        <v>45992</v>
      </c>
      <c r="D17" s="66">
        <v>45992</v>
      </c>
      <c r="E17" s="88"/>
      <c r="F17" s="81" t="s">
        <v>198</v>
      </c>
      <c r="G17" s="59" t="s">
        <v>166</v>
      </c>
      <c r="H17" s="83" t="s">
        <v>147</v>
      </c>
    </row>
    <row r="18" spans="1:8" x14ac:dyDescent="0.25">
      <c r="A18" s="3"/>
      <c r="B18" s="7"/>
      <c r="C18" s="3"/>
      <c r="D18" s="3"/>
      <c r="E18" s="3"/>
    </row>
    <row r="19" spans="1:8" x14ac:dyDescent="0.25">
      <c r="A19" s="3"/>
      <c r="B19" s="7"/>
      <c r="C19" s="3"/>
      <c r="D19" s="3"/>
      <c r="E19" s="3"/>
      <c r="G19" s="16" t="s">
        <v>151</v>
      </c>
      <c r="H19" s="16">
        <f>2/4*100</f>
        <v>50</v>
      </c>
    </row>
    <row r="20" spans="1:8" x14ac:dyDescent="0.25">
      <c r="A20" s="8"/>
      <c r="B20" s="7"/>
      <c r="C20" s="3"/>
      <c r="D20" s="3"/>
      <c r="E20" s="3"/>
      <c r="G20" s="16" t="s">
        <v>69</v>
      </c>
      <c r="H20" s="16">
        <f>2/4*100</f>
        <v>50</v>
      </c>
    </row>
    <row r="21" spans="1:8" ht="60" x14ac:dyDescent="0.25">
      <c r="B21" s="7"/>
      <c r="C21" s="3"/>
      <c r="D21" s="3"/>
      <c r="E21" s="3"/>
      <c r="G21" s="15" t="s">
        <v>66</v>
      </c>
      <c r="H21">
        <f>4/8*100</f>
        <v>50</v>
      </c>
    </row>
    <row r="22" spans="1:8" x14ac:dyDescent="0.25">
      <c r="A22" s="3"/>
      <c r="B22" s="7"/>
      <c r="C22" s="3"/>
      <c r="D22" s="3"/>
      <c r="E22" s="3"/>
    </row>
    <row r="23" spans="1:8" x14ac:dyDescent="0.25">
      <c r="A23" s="3"/>
      <c r="B23" s="7"/>
      <c r="C23" s="3"/>
      <c r="D23" s="3"/>
      <c r="E23" s="3"/>
    </row>
  </sheetData>
  <mergeCells count="6">
    <mergeCell ref="A5:H5"/>
    <mergeCell ref="B12:H12"/>
    <mergeCell ref="E13:E17"/>
    <mergeCell ref="E7:E11"/>
    <mergeCell ref="A1:H1"/>
    <mergeCell ref="B6:H6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4"/>
  <sheetViews>
    <sheetView tabSelected="1" topLeftCell="A4" zoomScale="90" zoomScaleNormal="90" workbookViewId="0">
      <selection activeCell="F23" sqref="F23"/>
    </sheetView>
  </sheetViews>
  <sheetFormatPr defaultRowHeight="15" x14ac:dyDescent="0.25"/>
  <sheetData>
    <row r="2" spans="1:26" ht="72" customHeight="1" x14ac:dyDescent="0.25">
      <c r="A2" s="100" t="s">
        <v>170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5" spans="1:26" ht="15.75" x14ac:dyDescent="0.25">
      <c r="A5" s="75" t="s">
        <v>63</v>
      </c>
      <c r="B5" s="49">
        <f>(((B15+L15+T15)/3)*50%)+(50%*B10)</f>
        <v>93.735321866029636</v>
      </c>
      <c r="D5" s="135" t="s">
        <v>174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</row>
    <row r="10" spans="1:26" ht="15.75" x14ac:dyDescent="0.25">
      <c r="A10" s="75" t="s">
        <v>54</v>
      </c>
      <c r="B10" s="14">
        <f>индикаторы!G9</f>
        <v>100</v>
      </c>
      <c r="D10" s="135" t="s">
        <v>175</v>
      </c>
      <c r="E10" s="135"/>
      <c r="F10" s="135"/>
      <c r="G10" s="135"/>
      <c r="H10" s="135"/>
      <c r="I10" s="135"/>
      <c r="J10" s="135"/>
      <c r="K10" s="135"/>
      <c r="L10" s="135"/>
      <c r="M10" s="135"/>
    </row>
    <row r="14" spans="1:26" ht="38.25" customHeight="1" x14ac:dyDescent="0.25">
      <c r="A14" s="128" t="s">
        <v>176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30"/>
    </row>
    <row r="15" spans="1:26" ht="82.5" customHeight="1" x14ac:dyDescent="0.25">
      <c r="A15" s="76" t="s">
        <v>74</v>
      </c>
      <c r="B15" s="74">
        <f>(80%*((B19+F19)/2))+(20%*B17)</f>
        <v>74.981645481892016</v>
      </c>
      <c r="C15" s="131" t="s">
        <v>171</v>
      </c>
      <c r="D15" s="131"/>
      <c r="E15" s="131"/>
      <c r="F15" s="131"/>
      <c r="G15" s="131"/>
      <c r="H15" s="131"/>
      <c r="I15" s="131"/>
      <c r="J15" s="131"/>
      <c r="K15" s="76" t="s">
        <v>75</v>
      </c>
      <c r="L15" s="73">
        <f>(80%*((L19)/1))+(20%*L17)</f>
        <v>100</v>
      </c>
      <c r="M15" s="131" t="s">
        <v>172</v>
      </c>
      <c r="N15" s="131"/>
      <c r="O15" s="131"/>
      <c r="P15" s="131"/>
      <c r="Q15" s="131"/>
      <c r="R15" s="131"/>
      <c r="S15" s="76" t="s">
        <v>150</v>
      </c>
      <c r="T15" s="74">
        <f>(80%*((T19+X19)/2))+(20%*T17)</f>
        <v>87.430285714285716</v>
      </c>
      <c r="U15" s="131" t="s">
        <v>173</v>
      </c>
      <c r="V15" s="131"/>
      <c r="W15" s="131"/>
      <c r="X15" s="131"/>
      <c r="Y15" s="131"/>
      <c r="Z15" s="131"/>
    </row>
    <row r="16" spans="1:26" ht="30.75" customHeight="1" x14ac:dyDescent="0.25">
      <c r="A16" s="132" t="s">
        <v>177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4"/>
    </row>
    <row r="17" spans="1:28" ht="15.75" x14ac:dyDescent="0.25">
      <c r="A17" s="76" t="s">
        <v>73</v>
      </c>
      <c r="B17" s="74">
        <f>финансы!E17</f>
        <v>99.736596203786306</v>
      </c>
      <c r="C17" s="125"/>
      <c r="D17" s="127"/>
      <c r="E17" s="127"/>
      <c r="F17" s="127"/>
      <c r="G17" s="127"/>
      <c r="H17" s="127"/>
      <c r="I17" s="127"/>
      <c r="J17" s="126"/>
      <c r="K17" s="76" t="s">
        <v>76</v>
      </c>
      <c r="L17" s="74">
        <f>финансы!E47</f>
        <v>100</v>
      </c>
      <c r="M17" s="125"/>
      <c r="N17" s="127"/>
      <c r="O17" s="127"/>
      <c r="P17" s="127"/>
      <c r="Q17" s="127"/>
      <c r="R17" s="126"/>
      <c r="S17" s="76" t="s">
        <v>149</v>
      </c>
      <c r="T17" s="74">
        <f>финансы!E57</f>
        <v>97.151428571428568</v>
      </c>
      <c r="U17" s="125"/>
      <c r="V17" s="127"/>
      <c r="W17" s="127"/>
      <c r="X17" s="127"/>
      <c r="Y17" s="127"/>
      <c r="Z17" s="126"/>
    </row>
    <row r="18" spans="1:28" ht="30" customHeight="1" x14ac:dyDescent="0.25">
      <c r="A18" s="128" t="s">
        <v>178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30"/>
    </row>
    <row r="19" spans="1:28" ht="102" customHeight="1" x14ac:dyDescent="0.25">
      <c r="A19" s="77" t="s">
        <v>67</v>
      </c>
      <c r="B19" s="74">
        <f>(70%*B23)+(30%*B21)</f>
        <v>52.585815602836874</v>
      </c>
      <c r="C19" s="131" t="s">
        <v>155</v>
      </c>
      <c r="D19" s="131"/>
      <c r="E19" s="77" t="s">
        <v>68</v>
      </c>
      <c r="F19" s="73">
        <f>(70%*F23)+(30%*F21)</f>
        <v>85</v>
      </c>
      <c r="G19" s="131" t="s">
        <v>152</v>
      </c>
      <c r="H19" s="131"/>
      <c r="I19" s="131"/>
      <c r="J19" s="131"/>
      <c r="K19" s="77" t="s">
        <v>67</v>
      </c>
      <c r="L19" s="73">
        <f>(70%*L23)+(30%*L21)</f>
        <v>100</v>
      </c>
      <c r="M19" s="137" t="s">
        <v>152</v>
      </c>
      <c r="N19" s="138"/>
      <c r="O19" s="138"/>
      <c r="P19" s="138"/>
      <c r="Q19" s="138"/>
      <c r="R19" s="139"/>
      <c r="S19" s="77" t="s">
        <v>67</v>
      </c>
      <c r="T19" s="73">
        <f>(70%*T23)+(30%*T21)</f>
        <v>85</v>
      </c>
      <c r="U19" s="131" t="s">
        <v>154</v>
      </c>
      <c r="V19" s="131"/>
      <c r="W19" s="77" t="s">
        <v>68</v>
      </c>
      <c r="X19" s="73">
        <f>(70%*X23)+(30%*X21)</f>
        <v>85</v>
      </c>
      <c r="Y19" s="136" t="s">
        <v>152</v>
      </c>
      <c r="Z19" s="136"/>
      <c r="AA19" s="50"/>
      <c r="AB19" s="50"/>
    </row>
    <row r="20" spans="1:28" ht="29.25" customHeight="1" x14ac:dyDescent="0.25">
      <c r="A20" s="128" t="s">
        <v>179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30"/>
      <c r="AA20" s="50"/>
      <c r="AB20" s="50"/>
    </row>
    <row r="21" spans="1:28" ht="15.75" x14ac:dyDescent="0.25">
      <c r="A21" s="77" t="s">
        <v>71</v>
      </c>
      <c r="B21" s="74">
        <f>'контрольные точки, мероприятия1'!H30</f>
        <v>33.333333333333329</v>
      </c>
      <c r="C21" s="125"/>
      <c r="D21" s="126"/>
      <c r="E21" s="77" t="s">
        <v>69</v>
      </c>
      <c r="F21" s="73">
        <f>'контрольные точки, мероприятия1'!H31</f>
        <v>50</v>
      </c>
      <c r="G21" s="125"/>
      <c r="H21" s="127"/>
      <c r="I21" s="127"/>
      <c r="J21" s="126"/>
      <c r="K21" s="77" t="s">
        <v>71</v>
      </c>
      <c r="L21" s="73">
        <f>'контрольные точки, мероприя (2)'!H16</f>
        <v>100</v>
      </c>
      <c r="M21" s="125"/>
      <c r="N21" s="127"/>
      <c r="O21" s="127"/>
      <c r="P21" s="127"/>
      <c r="Q21" s="127"/>
      <c r="R21" s="126"/>
      <c r="S21" s="77" t="s">
        <v>71</v>
      </c>
      <c r="T21" s="73">
        <f>'контрольные точки, мероприя (3)'!H19</f>
        <v>50</v>
      </c>
      <c r="U21" s="125"/>
      <c r="V21" s="126"/>
      <c r="W21" s="77" t="s">
        <v>69</v>
      </c>
      <c r="X21" s="73">
        <f>'контрольные точки, мероприя (3)'!H20</f>
        <v>50</v>
      </c>
      <c r="Y21" s="125"/>
      <c r="Z21" s="126"/>
      <c r="AA21" s="50"/>
      <c r="AB21" s="50"/>
    </row>
    <row r="22" spans="1:28" ht="28.5" customHeight="1" x14ac:dyDescent="0.25">
      <c r="A22" s="128" t="s">
        <v>180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30"/>
      <c r="AA22" s="50"/>
      <c r="AB22" s="50"/>
    </row>
    <row r="23" spans="1:28" ht="15.75" x14ac:dyDescent="0.25">
      <c r="A23" s="77" t="s">
        <v>72</v>
      </c>
      <c r="B23" s="74">
        <f>показатели1!P26</f>
        <v>60.836879432624109</v>
      </c>
      <c r="C23" s="125"/>
      <c r="D23" s="126"/>
      <c r="E23" s="77" t="s">
        <v>70</v>
      </c>
      <c r="F23" s="73">
        <f>показатели1!P27</f>
        <v>100</v>
      </c>
      <c r="G23" s="125"/>
      <c r="H23" s="127"/>
      <c r="I23" s="127"/>
      <c r="J23" s="126"/>
      <c r="K23" s="77" t="s">
        <v>72</v>
      </c>
      <c r="L23" s="73">
        <f>'показатели (2)'!P22</f>
        <v>100</v>
      </c>
      <c r="M23" s="125"/>
      <c r="N23" s="127"/>
      <c r="O23" s="127"/>
      <c r="P23" s="127"/>
      <c r="Q23" s="127"/>
      <c r="R23" s="126"/>
      <c r="S23" s="77" t="s">
        <v>72</v>
      </c>
      <c r="T23" s="73">
        <f>'показатели (3)'!P14</f>
        <v>100</v>
      </c>
      <c r="U23" s="125"/>
      <c r="V23" s="126"/>
      <c r="W23" s="77" t="s">
        <v>70</v>
      </c>
      <c r="X23" s="73">
        <f>'показатели (3)'!P17</f>
        <v>100</v>
      </c>
      <c r="Y23" s="125"/>
      <c r="Z23" s="126"/>
      <c r="AA23" s="50"/>
      <c r="AB23" s="50"/>
    </row>
    <row r="24" spans="1:28" x14ac:dyDescent="0.25">
      <c r="AA24" s="50"/>
      <c r="AB24" s="50"/>
    </row>
  </sheetData>
  <mergeCells count="29">
    <mergeCell ref="A20:Z20"/>
    <mergeCell ref="D10:M10"/>
    <mergeCell ref="D5:W5"/>
    <mergeCell ref="A22:Z22"/>
    <mergeCell ref="G19:J19"/>
    <mergeCell ref="C15:J15"/>
    <mergeCell ref="U19:V19"/>
    <mergeCell ref="Y19:Z19"/>
    <mergeCell ref="C19:D19"/>
    <mergeCell ref="A18:Z18"/>
    <mergeCell ref="U17:Z17"/>
    <mergeCell ref="M17:R17"/>
    <mergeCell ref="C17:J17"/>
    <mergeCell ref="C21:D21"/>
    <mergeCell ref="M19:R19"/>
    <mergeCell ref="U21:V21"/>
    <mergeCell ref="A2:Z2"/>
    <mergeCell ref="A14:Z14"/>
    <mergeCell ref="M15:R15"/>
    <mergeCell ref="U15:Z15"/>
    <mergeCell ref="A16:Z16"/>
    <mergeCell ref="U23:V23"/>
    <mergeCell ref="Y21:Z21"/>
    <mergeCell ref="Y23:Z23"/>
    <mergeCell ref="C23:D23"/>
    <mergeCell ref="G21:J21"/>
    <mergeCell ref="G23:J23"/>
    <mergeCell ref="M21:R21"/>
    <mergeCell ref="M23:R23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финансы</vt:lpstr>
      <vt:lpstr>индикаторы</vt:lpstr>
      <vt:lpstr>показатели1</vt:lpstr>
      <vt:lpstr>контрольные точки, мероприятия1</vt:lpstr>
      <vt:lpstr>показатели (2)</vt:lpstr>
      <vt:lpstr>контрольные точки, мероприя (2)</vt:lpstr>
      <vt:lpstr>показатели (3)</vt:lpstr>
      <vt:lpstr>контрольные точки, мероприя (3)</vt:lpstr>
      <vt:lpstr>Оценка</vt:lpstr>
      <vt:lpstr>финансы!Область_печати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Плакида Ирина Анатольевна</dc:creator>
  <cp:lastModifiedBy>Пользователь Windows</cp:lastModifiedBy>
  <cp:lastPrinted>2026-02-05T05:45:32Z</cp:lastPrinted>
  <dcterms:created xsi:type="dcterms:W3CDTF">2026-01-29T12:13:31Z</dcterms:created>
  <dcterms:modified xsi:type="dcterms:W3CDTF">2026-03-20T11:29:56Z</dcterms:modified>
</cp:coreProperties>
</file>