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tairovayn\Desktop\Таирова\РАБОТА\МУНИЦИПАЛЬНЫЕ ПРОГРАММЫ\Годовой отчет 2022\ГГ\"/>
    </mc:Choice>
  </mc:AlternateContent>
  <workbookProtection workbookPassword="CED9" lockStructure="1"/>
  <bookViews>
    <workbookView xWindow="0" yWindow="0" windowWidth="16380" windowHeight="8190" tabRatio="762" firstSheet="2" activeTab="2"/>
  </bookViews>
  <sheets>
    <sheet name="Пр. 1 Индикаторы" sheetId="1" r:id="rId1"/>
    <sheet name="Пр 2 ОЦЕНКА СТНЕПЕНИ" sheetId="2" r:id="rId2"/>
    <sheet name="Пр. 3 УРОВЕНЬ ИСП РАСХОДЫ " sheetId="3" r:id="rId3"/>
    <sheet name="Пр. 5 Комплексная  оценка эффек" sheetId="4" r:id="rId4"/>
    <sheet name="Пр. 6 Динамика комплексной оцен" sheetId="5" r:id="rId5"/>
    <sheet name="Пр Показатели деятельности орга" sheetId="6" r:id="rId6"/>
  </sheets>
  <externalReferences>
    <externalReference r:id="rId7"/>
  </externalReferences>
  <definedNames>
    <definedName name="__DdeLink__2179_17763432471" localSheetId="3">'Пр. 5 Комплексная  оценка эффек'!#REF!</definedName>
    <definedName name="__DdeLink__3759_413792830" localSheetId="0">'Пр. 1 Индикаторы'!$I$62</definedName>
    <definedName name="_xlnm._FilterDatabase" localSheetId="2" hidden="1">'Пр. 3 УРОВЕНЬ ИСП РАСХОДЫ '!$A$6:$F$36</definedName>
    <definedName name="_xlnm._FilterDatabase" localSheetId="3" hidden="1">'Пр. 5 Комплексная  оценка эффек'!$A$5:$F$33</definedName>
    <definedName name="_xlnm._FilterDatabase" localSheetId="4" hidden="1">'Пр. 6 Динамика комплексной оцен'!$A$8:$L$36</definedName>
    <definedName name="Excel_BuiltIn_Print_Area" localSheetId="4">'Пр. 6 Динамика комплексной оцен'!$A$8:$K$36</definedName>
    <definedName name="_xlnm.Print_Titles" localSheetId="1">'Пр 2 ОЦЕНКА СТНЕПЕНИ'!$5:$5</definedName>
    <definedName name="_xlnm.Print_Titles" localSheetId="0">'Пр. 1 Индикаторы'!$6:$9</definedName>
    <definedName name="_xlnm.Print_Titles" localSheetId="2">'Пр. 3 УРОВЕНЬ ИСП РАСХОДЫ '!$6:$6</definedName>
    <definedName name="_xlnm.Print_Titles" localSheetId="3">'Пр. 5 Комплексная  оценка эффек'!$5:$5</definedName>
    <definedName name="_xlnm.Print_Titles" localSheetId="4">'Пр. 6 Динамика комплексной оцен'!$8:$9</definedName>
    <definedName name="_xlnm.Print_Area" localSheetId="3">'Пр. 5 Комплексная  оценка эффек'!$A$1:$F$33</definedName>
    <definedName name="_xlnm.Print_Area" localSheetId="4">'Пр. 6 Динамика комплексной оцен'!$A$8:$L$36</definedName>
  </definedNames>
  <calcPr calcId="162913"/>
</workbook>
</file>

<file path=xl/calcChain.xml><?xml version="1.0" encoding="utf-8"?>
<calcChain xmlns="http://schemas.openxmlformats.org/spreadsheetml/2006/main">
  <c r="A33" i="3" l="1"/>
  <c r="A34" i="3" s="1"/>
  <c r="A35" i="3" s="1"/>
  <c r="A32" i="3"/>
  <c r="A28" i="3"/>
  <c r="A29" i="3"/>
  <c r="A21" i="3"/>
  <c r="A22" i="3" s="1"/>
  <c r="A23" i="3" s="1"/>
  <c r="A24" i="3" s="1"/>
  <c r="A25" i="3" s="1"/>
  <c r="A26" i="3" s="1"/>
  <c r="A27" i="3" s="1"/>
  <c r="A20" i="3"/>
  <c r="A18" i="3"/>
  <c r="A11" i="3"/>
  <c r="A12" i="3"/>
  <c r="A13" i="3" s="1"/>
  <c r="A14" i="3" s="1"/>
  <c r="A15" i="3" s="1"/>
  <c r="A16" i="3" s="1"/>
  <c r="A10" i="3"/>
  <c r="C8" i="4" l="1"/>
  <c r="F24" i="3" l="1"/>
  <c r="D36" i="3"/>
  <c r="E36" i="3" l="1"/>
  <c r="C36" i="3"/>
  <c r="C84" i="2"/>
  <c r="D84" i="2"/>
  <c r="A11" i="5" l="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J34" i="5"/>
  <c r="A8" i="4"/>
  <c r="A9" i="4" s="1"/>
  <c r="A10" i="4" s="1"/>
  <c r="A11" i="4" s="1"/>
  <c r="A12" i="4" s="1"/>
  <c r="A13" i="4" s="1"/>
  <c r="A14" i="4" s="1"/>
  <c r="A15" i="4" s="1"/>
  <c r="A16" i="4" s="1"/>
  <c r="A17" i="4" s="1"/>
  <c r="A18" i="4" s="1"/>
  <c r="A19" i="4" s="1"/>
  <c r="A20" i="4" s="1"/>
  <c r="A21" i="4" s="1"/>
  <c r="A22" i="4" s="1"/>
  <c r="A23" i="4" s="1"/>
  <c r="A24" i="4" s="1"/>
  <c r="A25" i="4" s="1"/>
  <c r="A26" i="4" s="1"/>
  <c r="A27" i="4" s="1"/>
  <c r="A29" i="4" s="1"/>
  <c r="A30" i="4" s="1"/>
  <c r="A31" i="4" s="1"/>
  <c r="A32" i="4" s="1"/>
  <c r="A33" i="4" s="1"/>
  <c r="C60" i="2"/>
  <c r="D60" i="2"/>
  <c r="E64" i="2"/>
  <c r="E65" i="2"/>
  <c r="E66" i="2"/>
  <c r="E67" i="2"/>
  <c r="E68" i="2"/>
  <c r="E69" i="2"/>
  <c r="E70" i="2"/>
  <c r="E13" i="2"/>
  <c r="C30" i="4" s="1"/>
  <c r="E16" i="2"/>
  <c r="C12" i="4" s="1"/>
  <c r="E17" i="2"/>
  <c r="E18" i="2"/>
  <c r="E8" i="2"/>
  <c r="E9" i="2"/>
  <c r="C71" i="2"/>
  <c r="E75" i="2"/>
  <c r="E76" i="2"/>
  <c r="E78" i="2"/>
  <c r="E80" i="2"/>
  <c r="C40" i="2"/>
  <c r="E40" i="2" s="1"/>
  <c r="C13" i="4" s="1"/>
  <c r="C19" i="2"/>
  <c r="D19" i="2"/>
  <c r="E20" i="2"/>
  <c r="E21" i="2"/>
  <c r="E23" i="2"/>
  <c r="E24" i="2"/>
  <c r="E25" i="2"/>
  <c r="E97" i="2"/>
  <c r="C16" i="4" s="1"/>
  <c r="E26" i="2"/>
  <c r="C14" i="4" s="1"/>
  <c r="C94" i="2"/>
  <c r="E94" i="2" s="1"/>
  <c r="C15" i="4" s="1"/>
  <c r="C100" i="2"/>
  <c r="D100" i="2"/>
  <c r="E101" i="2"/>
  <c r="E102" i="2"/>
  <c r="E105" i="2"/>
  <c r="E106" i="2"/>
  <c r="E108" i="2"/>
  <c r="C29" i="2"/>
  <c r="D29" i="2"/>
  <c r="E33" i="2"/>
  <c r="E34" i="2"/>
  <c r="E36" i="2"/>
  <c r="E52" i="2"/>
  <c r="E137" i="2"/>
  <c r="C27" i="4" s="1"/>
  <c r="E128" i="2"/>
  <c r="C24" i="4" s="1"/>
  <c r="E81" i="2"/>
  <c r="C23" i="4" s="1"/>
  <c r="E125" i="2"/>
  <c r="C25" i="4" s="1"/>
  <c r="C152" i="2"/>
  <c r="D152" i="2"/>
  <c r="E157" i="2"/>
  <c r="E158" i="2"/>
  <c r="E165" i="2"/>
  <c r="E166" i="2"/>
  <c r="E167" i="2"/>
  <c r="C110" i="2"/>
  <c r="D110" i="2"/>
  <c r="E114" i="2"/>
  <c r="E121" i="2"/>
  <c r="C168" i="2"/>
  <c r="D168" i="2"/>
  <c r="E172" i="2"/>
  <c r="E148" i="2"/>
  <c r="C29" i="4" s="1"/>
  <c r="E55" i="2"/>
  <c r="E37" i="2"/>
  <c r="C7" i="4" s="1"/>
  <c r="G11" i="1"/>
  <c r="H11" i="1"/>
  <c r="A12" i="1"/>
  <c r="A13" i="1" s="1"/>
  <c r="G12" i="1"/>
  <c r="H12" i="1"/>
  <c r="G13" i="1"/>
  <c r="H13" i="1"/>
  <c r="G14" i="1"/>
  <c r="H14" i="1"/>
  <c r="A15" i="1"/>
  <c r="G15" i="1"/>
  <c r="H15" i="1"/>
  <c r="G17" i="1"/>
  <c r="H17" i="1"/>
  <c r="A18" i="1"/>
  <c r="A19" i="1" s="1"/>
  <c r="G18" i="1"/>
  <c r="H18" i="1"/>
  <c r="G19" i="1"/>
  <c r="H19" i="1"/>
  <c r="G21" i="1"/>
  <c r="H21" i="1"/>
  <c r="A22" i="1"/>
  <c r="G22" i="1"/>
  <c r="H22" i="1"/>
  <c r="G24" i="1"/>
  <c r="H24" i="1"/>
  <c r="A25" i="1"/>
  <c r="G25" i="1"/>
  <c r="H25" i="1"/>
  <c r="A26" i="1"/>
  <c r="A27" i="1" s="1"/>
  <c r="A28" i="1" s="1"/>
  <c r="A29" i="1" s="1"/>
  <c r="A30" i="1" s="1"/>
  <c r="A31" i="1" s="1"/>
  <c r="A32" i="1" s="1"/>
  <c r="A33" i="1" s="1"/>
  <c r="G26" i="1"/>
  <c r="H26" i="1"/>
  <c r="G27" i="1"/>
  <c r="H27" i="1"/>
  <c r="G28" i="1"/>
  <c r="H28" i="1"/>
  <c r="G29" i="1"/>
  <c r="H29" i="1"/>
  <c r="G30" i="1"/>
  <c r="H30" i="1"/>
  <c r="G31" i="1"/>
  <c r="H31" i="1"/>
  <c r="G32" i="1"/>
  <c r="H32" i="1"/>
  <c r="G33" i="1"/>
  <c r="H33" i="1"/>
  <c r="G35" i="1"/>
  <c r="H35" i="1"/>
  <c r="A36" i="1"/>
  <c r="G36" i="1"/>
  <c r="H36" i="1"/>
  <c r="A37" i="1"/>
  <c r="A38" i="1" s="1"/>
  <c r="A39" i="1" s="1"/>
  <c r="A40" i="1" s="1"/>
  <c r="A41" i="1" s="1"/>
  <c r="A42" i="1" s="1"/>
  <c r="A43" i="1" s="1"/>
  <c r="G37" i="1"/>
  <c r="H37" i="1"/>
  <c r="G38" i="1"/>
  <c r="H38" i="1"/>
  <c r="G39" i="1"/>
  <c r="H39" i="1"/>
  <c r="G40" i="1"/>
  <c r="H40" i="1"/>
  <c r="G41" i="1"/>
  <c r="H41" i="1"/>
  <c r="G42" i="1"/>
  <c r="H42" i="1"/>
  <c r="G43" i="1"/>
  <c r="H43" i="1"/>
  <c r="G45" i="1"/>
  <c r="H45" i="1"/>
  <c r="A46" i="1"/>
  <c r="G46" i="1"/>
  <c r="H46" i="1"/>
  <c r="A47" i="1"/>
  <c r="A48" i="1" s="1"/>
  <c r="A49" i="1" s="1"/>
  <c r="A50" i="1" s="1"/>
  <c r="A51" i="1" s="1"/>
  <c r="A52" i="1" s="1"/>
  <c r="A53" i="1" s="1"/>
  <c r="G47" i="1"/>
  <c r="H47" i="1"/>
  <c r="G48" i="1"/>
  <c r="H48" i="1"/>
  <c r="G49" i="1"/>
  <c r="H49" i="1"/>
  <c r="G50" i="1"/>
  <c r="H50" i="1"/>
  <c r="G51" i="1"/>
  <c r="H51" i="1"/>
  <c r="G52" i="1"/>
  <c r="H52" i="1"/>
  <c r="G53" i="1"/>
  <c r="H53" i="1"/>
  <c r="G54" i="1"/>
  <c r="H54" i="1"/>
  <c r="G55" i="1"/>
  <c r="H55" i="1"/>
  <c r="G57" i="1"/>
  <c r="H57" i="1"/>
  <c r="A58" i="1"/>
  <c r="G58" i="1"/>
  <c r="H58" i="1"/>
  <c r="A59" i="1"/>
  <c r="A60" i="1" s="1"/>
  <c r="A61" i="1" s="1"/>
  <c r="A62" i="1" s="1"/>
  <c r="A63" i="1" s="1"/>
  <c r="G59" i="1"/>
  <c r="H59" i="1"/>
  <c r="G60" i="1"/>
  <c r="H60" i="1"/>
  <c r="G61" i="1"/>
  <c r="H61" i="1"/>
  <c r="G62" i="1"/>
  <c r="H62" i="1"/>
  <c r="G63" i="1"/>
  <c r="H63" i="1"/>
  <c r="G66" i="1"/>
  <c r="H66" i="1"/>
  <c r="G67" i="1"/>
  <c r="H67" i="1"/>
  <c r="G69" i="1"/>
  <c r="H69" i="1"/>
  <c r="A70" i="1"/>
  <c r="G70" i="1"/>
  <c r="H70" i="1"/>
  <c r="A71" i="1"/>
  <c r="A72" i="1" s="1"/>
  <c r="A73" i="1" s="1"/>
  <c r="A74" i="1" s="1"/>
  <c r="G71" i="1"/>
  <c r="H71" i="1"/>
  <c r="H72" i="1"/>
  <c r="G73" i="1"/>
  <c r="H73" i="1"/>
  <c r="G74" i="1"/>
  <c r="H74" i="1"/>
  <c r="G76" i="1"/>
  <c r="H76" i="1"/>
  <c r="G78" i="1"/>
  <c r="H78" i="1"/>
  <c r="G79" i="1"/>
  <c r="H79" i="1"/>
  <c r="G80" i="1"/>
  <c r="H80" i="1"/>
  <c r="G82" i="1"/>
  <c r="H82" i="1"/>
  <c r="G84" i="1"/>
  <c r="H84" i="1"/>
  <c r="G85" i="1"/>
  <c r="H85" i="1"/>
  <c r="G86" i="1"/>
  <c r="H86" i="1"/>
  <c r="G87" i="1"/>
  <c r="H87" i="1"/>
  <c r="G88" i="1"/>
  <c r="H88" i="1"/>
  <c r="G89" i="1"/>
  <c r="H89" i="1"/>
  <c r="G90" i="1"/>
  <c r="H90" i="1"/>
  <c r="G91" i="1"/>
  <c r="H91" i="1"/>
  <c r="G92" i="1"/>
  <c r="H92" i="1"/>
  <c r="G93" i="1"/>
  <c r="H93" i="1"/>
  <c r="G94" i="1"/>
  <c r="H94" i="1"/>
  <c r="G95" i="1"/>
  <c r="H95" i="1"/>
  <c r="G96" i="1"/>
  <c r="H96" i="1"/>
  <c r="G97" i="1"/>
  <c r="H97" i="1"/>
  <c r="G98" i="1"/>
  <c r="H98" i="1"/>
  <c r="G99" i="1"/>
  <c r="H99" i="1"/>
  <c r="A100" i="1"/>
  <c r="G100" i="1"/>
  <c r="H100" i="1"/>
  <c r="A101" i="1"/>
  <c r="A103" i="1" s="1"/>
  <c r="A104" i="1" s="1"/>
  <c r="G101" i="1"/>
  <c r="H101" i="1"/>
  <c r="G102" i="1"/>
  <c r="H102" i="1"/>
  <c r="G103" i="1"/>
  <c r="H103" i="1"/>
  <c r="G104" i="1"/>
  <c r="H104" i="1"/>
  <c r="G105" i="1"/>
  <c r="H105" i="1"/>
  <c r="G106" i="1"/>
  <c r="H106" i="1"/>
  <c r="G107" i="1"/>
  <c r="H107" i="1"/>
  <c r="A108" i="1"/>
  <c r="G108" i="1"/>
  <c r="H108" i="1"/>
  <c r="A109" i="1"/>
  <c r="A110" i="1" s="1"/>
  <c r="A111" i="1" s="1"/>
  <c r="A112" i="1" s="1"/>
  <c r="A113" i="1" s="1"/>
  <c r="G109" i="1"/>
  <c r="H109" i="1"/>
  <c r="G110" i="1"/>
  <c r="H110" i="1"/>
  <c r="G111" i="1"/>
  <c r="H111" i="1"/>
  <c r="G112" i="1"/>
  <c r="H112" i="1"/>
  <c r="G113" i="1"/>
  <c r="H113" i="1"/>
  <c r="G115" i="1"/>
  <c r="H115" i="1"/>
  <c r="G116" i="1"/>
  <c r="H116" i="1"/>
  <c r="G117" i="1"/>
  <c r="H117" i="1"/>
  <c r="G118" i="1"/>
  <c r="H118" i="1"/>
  <c r="G119" i="1"/>
  <c r="H119" i="1"/>
  <c r="G120" i="1"/>
  <c r="H120" i="1"/>
  <c r="G122" i="1"/>
  <c r="H122" i="1"/>
  <c r="G123" i="1"/>
  <c r="H123" i="1"/>
  <c r="G124" i="1"/>
  <c r="H124" i="1"/>
  <c r="G125" i="1"/>
  <c r="H125" i="1"/>
  <c r="G126" i="1"/>
  <c r="H126" i="1"/>
  <c r="G127" i="1"/>
  <c r="G128" i="1"/>
  <c r="H128" i="1"/>
  <c r="G129" i="1"/>
  <c r="H129" i="1"/>
  <c r="G130" i="1"/>
  <c r="H130" i="1"/>
  <c r="G131" i="1"/>
  <c r="G132" i="1"/>
  <c r="H132" i="1"/>
  <c r="G133" i="1"/>
  <c r="H133" i="1"/>
  <c r="G134" i="1"/>
  <c r="H134" i="1"/>
  <c r="G136" i="1"/>
  <c r="H136" i="1"/>
  <c r="G137" i="1"/>
  <c r="H137" i="1"/>
  <c r="H138" i="1"/>
  <c r="G139" i="1"/>
  <c r="H139" i="1"/>
  <c r="G140" i="1"/>
  <c r="H140" i="1"/>
  <c r="G142" i="1"/>
  <c r="H142" i="1"/>
  <c r="G143" i="1"/>
  <c r="H143" i="1"/>
  <c r="G144" i="1"/>
  <c r="H144" i="1"/>
  <c r="G145" i="1"/>
  <c r="H145" i="1"/>
  <c r="G147" i="1"/>
  <c r="H147" i="1"/>
  <c r="A148" i="1"/>
  <c r="A149" i="1" s="1"/>
  <c r="A150" i="1" s="1"/>
  <c r="A151" i="1" s="1"/>
  <c r="G148" i="1"/>
  <c r="H148" i="1"/>
  <c r="G149" i="1"/>
  <c r="H149" i="1"/>
  <c r="G150" i="1"/>
  <c r="H150" i="1"/>
  <c r="G151" i="1"/>
  <c r="H151" i="1"/>
  <c r="G153" i="1"/>
  <c r="H153" i="1"/>
  <c r="A154" i="1"/>
  <c r="A155" i="1" s="1"/>
  <c r="A156" i="1" s="1"/>
  <c r="A157" i="1" s="1"/>
  <c r="A158" i="1" s="1"/>
  <c r="A159" i="1" s="1"/>
  <c r="A160" i="1" s="1"/>
  <c r="A161" i="1" s="1"/>
  <c r="A162" i="1" s="1"/>
  <c r="A163" i="1" s="1"/>
  <c r="G154" i="1"/>
  <c r="H154" i="1"/>
  <c r="G155" i="1"/>
  <c r="H155" i="1"/>
  <c r="G156" i="1"/>
  <c r="H156" i="1"/>
  <c r="G157" i="1"/>
  <c r="H157" i="1"/>
  <c r="G158" i="1"/>
  <c r="H158" i="1"/>
  <c r="G159" i="1"/>
  <c r="H159" i="1"/>
  <c r="G160" i="1"/>
  <c r="H160" i="1"/>
  <c r="G161" i="1"/>
  <c r="H161" i="1"/>
  <c r="G162" i="1"/>
  <c r="H162" i="1"/>
  <c r="G163" i="1"/>
  <c r="H163" i="1"/>
  <c r="G165" i="1"/>
  <c r="H165" i="1"/>
  <c r="G166" i="1"/>
  <c r="H166" i="1"/>
  <c r="G167" i="1"/>
  <c r="H167" i="1"/>
  <c r="G168" i="1"/>
  <c r="H168" i="1"/>
  <c r="G170" i="1"/>
  <c r="H170" i="1"/>
  <c r="G171" i="1"/>
  <c r="H171" i="1"/>
  <c r="G172" i="1"/>
  <c r="H172" i="1"/>
  <c r="G173" i="1"/>
  <c r="H173" i="1"/>
  <c r="G175" i="1"/>
  <c r="H175" i="1"/>
  <c r="G176" i="1"/>
  <c r="H176" i="1"/>
  <c r="G177" i="1"/>
  <c r="H177" i="1"/>
  <c r="G178" i="1"/>
  <c r="H178" i="1"/>
  <c r="G179" i="1"/>
  <c r="H179" i="1"/>
  <c r="G180" i="1"/>
  <c r="H180" i="1"/>
  <c r="G182" i="1"/>
  <c r="H182" i="1"/>
  <c r="A183" i="1"/>
  <c r="A184" i="1" s="1"/>
  <c r="A185" i="1" s="1"/>
  <c r="A186" i="1" s="1"/>
  <c r="G183" i="1"/>
  <c r="H183" i="1"/>
  <c r="G184" i="1"/>
  <c r="H184" i="1"/>
  <c r="G185" i="1"/>
  <c r="H185" i="1"/>
  <c r="G186" i="1"/>
  <c r="H186" i="1"/>
  <c r="G188" i="1"/>
  <c r="H188" i="1"/>
  <c r="G189" i="1"/>
  <c r="H189" i="1"/>
  <c r="G190" i="1"/>
  <c r="H190" i="1"/>
  <c r="G191" i="1"/>
  <c r="H191" i="1"/>
  <c r="G192" i="1"/>
  <c r="H192" i="1"/>
  <c r="G193" i="1"/>
  <c r="H193" i="1"/>
  <c r="G195" i="1"/>
  <c r="H195" i="1"/>
  <c r="G196" i="1"/>
  <c r="H196" i="1"/>
  <c r="G197" i="1"/>
  <c r="H197" i="1"/>
  <c r="G198" i="1"/>
  <c r="H198" i="1"/>
  <c r="G199" i="1"/>
  <c r="H199" i="1"/>
  <c r="A200" i="1"/>
  <c r="A201" i="1" s="1"/>
  <c r="A202" i="1" s="1"/>
  <c r="A203" i="1" s="1"/>
  <c r="A204" i="1" s="1"/>
  <c r="G200" i="1"/>
  <c r="H200" i="1"/>
  <c r="G201" i="1"/>
  <c r="H201" i="1"/>
  <c r="G202" i="1"/>
  <c r="H202" i="1"/>
  <c r="G203" i="1"/>
  <c r="H203" i="1"/>
  <c r="G204" i="1"/>
  <c r="H204" i="1"/>
  <c r="G207" i="1"/>
  <c r="H207" i="1"/>
  <c r="G208" i="1"/>
  <c r="H208" i="1"/>
  <c r="G209" i="1"/>
  <c r="H209" i="1"/>
  <c r="G210" i="1"/>
  <c r="H210" i="1"/>
  <c r="G211" i="1"/>
  <c r="G212" i="1"/>
  <c r="H212" i="1"/>
  <c r="G213" i="1"/>
  <c r="G215" i="1"/>
  <c r="H215" i="1"/>
  <c r="G216" i="1"/>
  <c r="H216" i="1"/>
  <c r="G217" i="1"/>
  <c r="H217" i="1"/>
  <c r="G218" i="1"/>
  <c r="H218" i="1"/>
  <c r="G220" i="1"/>
  <c r="H220" i="1"/>
  <c r="G222" i="1"/>
  <c r="H222" i="1"/>
  <c r="G223" i="1"/>
  <c r="H223" i="1"/>
  <c r="G224" i="1"/>
  <c r="H224" i="1"/>
  <c r="G225" i="1"/>
  <c r="H225" i="1"/>
  <c r="G226" i="1"/>
  <c r="G227" i="1"/>
  <c r="H227" i="1"/>
  <c r="G228" i="1"/>
  <c r="H228" i="1"/>
  <c r="G230" i="1"/>
  <c r="H230" i="1"/>
  <c r="G231" i="1"/>
  <c r="H231" i="1"/>
  <c r="G232" i="1"/>
  <c r="H232" i="1"/>
  <c r="G233" i="1"/>
  <c r="H233" i="1"/>
  <c r="G234" i="1"/>
  <c r="H234" i="1"/>
  <c r="G235" i="1"/>
  <c r="H235" i="1"/>
  <c r="G236" i="1"/>
  <c r="H236" i="1"/>
  <c r="G237" i="1"/>
  <c r="H237" i="1"/>
  <c r="G238" i="1"/>
  <c r="H238" i="1"/>
  <c r="G239" i="1"/>
  <c r="H239" i="1"/>
  <c r="G240" i="1"/>
  <c r="H240" i="1"/>
  <c r="G241" i="1"/>
  <c r="H241" i="1"/>
  <c r="G243" i="1"/>
  <c r="H243" i="1"/>
  <c r="G244" i="1"/>
  <c r="H244" i="1"/>
  <c r="G245" i="1"/>
  <c r="H245" i="1"/>
  <c r="G246" i="1"/>
  <c r="H246" i="1"/>
  <c r="G249" i="1"/>
  <c r="H249" i="1"/>
  <c r="G250" i="1"/>
  <c r="H250" i="1"/>
  <c r="A251" i="1"/>
  <c r="A253" i="1" s="1"/>
  <c r="A254" i="1" s="1"/>
  <c r="A255"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G251" i="1"/>
  <c r="H251" i="1"/>
  <c r="G252" i="1"/>
  <c r="H252" i="1"/>
  <c r="G253" i="1"/>
  <c r="H253" i="1"/>
  <c r="G254" i="1"/>
  <c r="H254" i="1"/>
  <c r="G255" i="1"/>
  <c r="H255" i="1"/>
  <c r="G256" i="1"/>
  <c r="H256" i="1"/>
  <c r="G257" i="1"/>
  <c r="H257" i="1"/>
  <c r="G258" i="1"/>
  <c r="H258" i="1"/>
  <c r="G259" i="1"/>
  <c r="H259" i="1"/>
  <c r="G260" i="1"/>
  <c r="H260" i="1"/>
  <c r="G261" i="1"/>
  <c r="H261" i="1"/>
  <c r="G262" i="1"/>
  <c r="H262" i="1"/>
  <c r="G263" i="1"/>
  <c r="H263" i="1"/>
  <c r="G264" i="1"/>
  <c r="H264" i="1"/>
  <c r="G265" i="1"/>
  <c r="H265" i="1"/>
  <c r="G266" i="1"/>
  <c r="H266" i="1"/>
  <c r="G267" i="1"/>
  <c r="H267" i="1"/>
  <c r="G268" i="1"/>
  <c r="H268" i="1"/>
  <c r="G269" i="1"/>
  <c r="H269" i="1"/>
  <c r="G270" i="1"/>
  <c r="H270" i="1"/>
  <c r="G271" i="1"/>
  <c r="H271" i="1"/>
  <c r="G272" i="1"/>
  <c r="H272" i="1"/>
  <c r="G273" i="1"/>
  <c r="H273" i="1"/>
  <c r="G274" i="1"/>
  <c r="H274" i="1"/>
  <c r="G275" i="1"/>
  <c r="H275" i="1"/>
  <c r="G276" i="1"/>
  <c r="H276" i="1"/>
  <c r="G277" i="1"/>
  <c r="H277" i="1"/>
  <c r="G278" i="1"/>
  <c r="H278" i="1"/>
  <c r="G279" i="1"/>
  <c r="H279" i="1"/>
  <c r="G280" i="1"/>
  <c r="H280" i="1"/>
  <c r="G281" i="1"/>
  <c r="H281" i="1"/>
  <c r="G282" i="1"/>
  <c r="H282" i="1"/>
  <c r="G284" i="1"/>
  <c r="H284" i="1"/>
  <c r="G285" i="1"/>
  <c r="H285" i="1"/>
  <c r="G287" i="1"/>
  <c r="H287" i="1"/>
  <c r="G288" i="1"/>
  <c r="H288" i="1"/>
  <c r="G289" i="1"/>
  <c r="H289" i="1"/>
  <c r="G290" i="1"/>
  <c r="H290" i="1"/>
  <c r="G293" i="1"/>
  <c r="H293" i="1"/>
  <c r="G294" i="1"/>
  <c r="H294" i="1"/>
  <c r="G295" i="1"/>
  <c r="H295" i="1"/>
  <c r="G296" i="1"/>
  <c r="H296" i="1"/>
  <c r="G298" i="1"/>
  <c r="H298" i="1"/>
  <c r="G299" i="1"/>
  <c r="H299" i="1"/>
  <c r="G300" i="1"/>
  <c r="H300" i="1"/>
  <c r="G302" i="1"/>
  <c r="H302" i="1"/>
  <c r="G303" i="1"/>
  <c r="H303" i="1"/>
  <c r="G304" i="1"/>
  <c r="H304" i="1"/>
  <c r="G306" i="1"/>
  <c r="H306" i="1"/>
  <c r="G307" i="1"/>
  <c r="H307" i="1"/>
  <c r="G308" i="1"/>
  <c r="H308" i="1"/>
  <c r="G309" i="1"/>
  <c r="H309" i="1"/>
  <c r="G311" i="1"/>
  <c r="H311" i="1"/>
  <c r="G312" i="1"/>
  <c r="H312" i="1"/>
  <c r="G314" i="1"/>
  <c r="H314" i="1"/>
  <c r="G315" i="1"/>
  <c r="H315" i="1"/>
  <c r="G319" i="1"/>
  <c r="H319" i="1"/>
  <c r="G320" i="1"/>
  <c r="H320" i="1"/>
  <c r="G321" i="1"/>
  <c r="H321" i="1"/>
  <c r="A322" i="1"/>
  <c r="A323" i="1" s="1"/>
  <c r="A324" i="1" s="1"/>
  <c r="A325" i="1" s="1"/>
  <c r="A326" i="1" s="1"/>
  <c r="A327" i="1" s="1"/>
  <c r="G322" i="1"/>
  <c r="H322" i="1"/>
  <c r="G323" i="1"/>
  <c r="H323" i="1"/>
  <c r="G324" i="1"/>
  <c r="H324" i="1"/>
  <c r="G325" i="1"/>
  <c r="H325" i="1"/>
  <c r="G326" i="1"/>
  <c r="H326" i="1"/>
  <c r="G327" i="1"/>
  <c r="H327" i="1"/>
  <c r="G330" i="1"/>
  <c r="H330" i="1"/>
  <c r="G331" i="1"/>
  <c r="H331" i="1"/>
  <c r="G332" i="1"/>
  <c r="H332" i="1"/>
  <c r="G333" i="1"/>
  <c r="G334" i="1"/>
  <c r="G335" i="1"/>
  <c r="H335" i="1"/>
  <c r="G336" i="1"/>
  <c r="H336" i="1"/>
  <c r="G337" i="1"/>
  <c r="H337" i="1"/>
  <c r="H338" i="1"/>
  <c r="G340" i="1"/>
  <c r="H340" i="1"/>
  <c r="A341" i="1"/>
  <c r="A342" i="1" s="1"/>
  <c r="A343" i="1" s="1"/>
  <c r="G341" i="1"/>
  <c r="H341" i="1"/>
  <c r="G342" i="1"/>
  <c r="H342" i="1"/>
  <c r="G343" i="1"/>
  <c r="H343" i="1"/>
  <c r="G345" i="1"/>
  <c r="H345" i="1"/>
  <c r="G346" i="1"/>
  <c r="H346" i="1"/>
  <c r="G348" i="1"/>
  <c r="H348" i="1"/>
  <c r="A349" i="1"/>
  <c r="A350" i="1" s="1"/>
  <c r="A351" i="1" s="1"/>
  <c r="A352" i="1" s="1"/>
  <c r="A353" i="1" s="1"/>
  <c r="A354" i="1" s="1"/>
  <c r="A355" i="1" s="1"/>
  <c r="A356" i="1" s="1"/>
  <c r="G349" i="1"/>
  <c r="H349" i="1"/>
  <c r="G350" i="1"/>
  <c r="H350" i="1"/>
  <c r="G351" i="1"/>
  <c r="H351" i="1"/>
  <c r="G352" i="1"/>
  <c r="H352" i="1"/>
  <c r="G353" i="1"/>
  <c r="H353" i="1"/>
  <c r="G354" i="1"/>
  <c r="H354" i="1"/>
  <c r="G355" i="1"/>
  <c r="H355" i="1"/>
  <c r="G356" i="1"/>
  <c r="H356" i="1"/>
  <c r="G358" i="1"/>
  <c r="H358" i="1"/>
  <c r="G361" i="1"/>
  <c r="H361" i="1"/>
  <c r="G362" i="1"/>
  <c r="H362" i="1"/>
  <c r="G365" i="1"/>
  <c r="H365" i="1"/>
  <c r="G366" i="1"/>
  <c r="H366" i="1"/>
  <c r="G367" i="1"/>
  <c r="H367" i="1"/>
  <c r="A368" i="1"/>
  <c r="A369" i="1" s="1"/>
  <c r="G368" i="1"/>
  <c r="H368" i="1"/>
  <c r="G369" i="1"/>
  <c r="H369" i="1"/>
  <c r="G371" i="1"/>
  <c r="H371" i="1"/>
  <c r="G373" i="1"/>
  <c r="H373" i="1"/>
  <c r="G374" i="1"/>
  <c r="H374" i="1"/>
  <c r="G376" i="1"/>
  <c r="H376" i="1"/>
  <c r="A377" i="1"/>
  <c r="A378" i="1" s="1"/>
  <c r="A379" i="1" s="1"/>
  <c r="A380" i="1" s="1"/>
  <c r="A381" i="1" s="1"/>
  <c r="A382" i="1" s="1"/>
  <c r="A383" i="1" s="1"/>
  <c r="A384" i="1" s="1"/>
  <c r="A385" i="1" s="1"/>
  <c r="A386" i="1" s="1"/>
  <c r="G377" i="1"/>
  <c r="H377" i="1"/>
  <c r="G378" i="1"/>
  <c r="H378" i="1"/>
  <c r="G379" i="1"/>
  <c r="H379" i="1"/>
  <c r="G380" i="1"/>
  <c r="H380" i="1"/>
  <c r="G381" i="1"/>
  <c r="H381" i="1"/>
  <c r="G382" i="1"/>
  <c r="H382" i="1"/>
  <c r="G383" i="1"/>
  <c r="H383" i="1"/>
  <c r="G384" i="1"/>
  <c r="H384" i="1"/>
  <c r="G385" i="1"/>
  <c r="H385" i="1"/>
  <c r="G386" i="1"/>
  <c r="H386" i="1"/>
  <c r="G389" i="1"/>
  <c r="H389" i="1"/>
  <c r="G390" i="1"/>
  <c r="H390" i="1"/>
  <c r="G391" i="1"/>
  <c r="H391" i="1"/>
  <c r="G392" i="1"/>
  <c r="H392" i="1"/>
  <c r="G393" i="1"/>
  <c r="H393" i="1"/>
  <c r="G395" i="1"/>
  <c r="H395" i="1"/>
  <c r="G396" i="1"/>
  <c r="H396" i="1"/>
  <c r="G397" i="1"/>
  <c r="H397" i="1"/>
  <c r="G398" i="1"/>
  <c r="H398" i="1"/>
  <c r="G399" i="1"/>
  <c r="H399" i="1"/>
  <c r="G401" i="1"/>
  <c r="H401" i="1"/>
  <c r="G402" i="1"/>
  <c r="H402" i="1"/>
  <c r="G403" i="1"/>
  <c r="H403" i="1"/>
  <c r="G404" i="1"/>
  <c r="H404" i="1"/>
  <c r="G407" i="1"/>
  <c r="H407" i="1"/>
  <c r="G408" i="1"/>
  <c r="H408" i="1"/>
  <c r="G409" i="1"/>
  <c r="H409" i="1"/>
  <c r="G410" i="1"/>
  <c r="H410" i="1"/>
  <c r="G411" i="1"/>
  <c r="H411" i="1"/>
  <c r="G412" i="1"/>
  <c r="H412" i="1"/>
  <c r="G413" i="1"/>
  <c r="H413" i="1"/>
  <c r="G414" i="1"/>
  <c r="H414" i="1"/>
  <c r="G415" i="1"/>
  <c r="H415" i="1"/>
  <c r="G418" i="1"/>
  <c r="H418" i="1"/>
  <c r="G419" i="1"/>
  <c r="H419" i="1"/>
  <c r="G420" i="1"/>
  <c r="H420" i="1"/>
  <c r="G421" i="1"/>
  <c r="H421" i="1"/>
  <c r="F34" i="3"/>
  <c r="D22" i="4" s="1"/>
  <c r="F16" i="3"/>
  <c r="F18" i="3"/>
  <c r="F27" i="3"/>
  <c r="F11" i="3"/>
  <c r="D19" i="4" s="1"/>
  <c r="F32" i="3"/>
  <c r="D25" i="4" s="1"/>
  <c r="F12" i="3"/>
  <c r="D7" i="4" s="1"/>
  <c r="F19" i="3"/>
  <c r="F26" i="3"/>
  <c r="F20" i="3"/>
  <c r="D10" i="4" s="1"/>
  <c r="F14" i="3"/>
  <c r="D15" i="4" s="1"/>
  <c r="F15" i="3"/>
  <c r="F13" i="3"/>
  <c r="D29" i="4" s="1"/>
  <c r="F28" i="3"/>
  <c r="D12" i="4" s="1"/>
  <c r="F25" i="3"/>
  <c r="D27" i="4" s="1"/>
  <c r="F29" i="3"/>
  <c r="D13" i="4" s="1"/>
  <c r="F35" i="3"/>
  <c r="D17" i="4" s="1"/>
  <c r="F33" i="3"/>
  <c r="D14" i="4" s="1"/>
  <c r="F23" i="3"/>
  <c r="D24" i="4" s="1"/>
  <c r="F31" i="3"/>
  <c r="D21" i="4" s="1"/>
  <c r="F21" i="4" s="1"/>
  <c r="K23" i="5" s="1"/>
  <c r="F8" i="3"/>
  <c r="D8" i="4" s="1"/>
  <c r="F9" i="3"/>
  <c r="F10" i="3"/>
  <c r="C10" i="4"/>
  <c r="E10" i="4"/>
  <c r="E11" i="4"/>
  <c r="F11" i="4" s="1"/>
  <c r="K11" i="5" s="1"/>
  <c r="E12" i="4"/>
  <c r="E16" i="4"/>
  <c r="E13" i="4"/>
  <c r="E14" i="4"/>
  <c r="E15" i="4"/>
  <c r="E9" i="4"/>
  <c r="E22" i="4"/>
  <c r="E26" i="4"/>
  <c r="F26" i="4" s="1"/>
  <c r="K19" i="5" s="1"/>
  <c r="E7" i="4"/>
  <c r="E17" i="4"/>
  <c r="E18" i="4"/>
  <c r="F18" i="4" s="1"/>
  <c r="K20" i="5" s="1"/>
  <c r="F17" i="6" s="1"/>
  <c r="E8" i="4"/>
  <c r="E27" i="4"/>
  <c r="E24" i="4"/>
  <c r="E23" i="4"/>
  <c r="E19" i="4"/>
  <c r="E25" i="4"/>
  <c r="E20" i="4"/>
  <c r="F20" i="4" s="1"/>
  <c r="K35" i="5" s="1"/>
  <c r="E32" i="4"/>
  <c r="C31" i="4"/>
  <c r="D31" i="4"/>
  <c r="E31" i="4"/>
  <c r="E33" i="4"/>
  <c r="F33" i="4" s="1"/>
  <c r="K31" i="5" s="1"/>
  <c r="E29" i="4"/>
  <c r="E30" i="4"/>
  <c r="F22" i="4" l="1"/>
  <c r="K18" i="5" s="1"/>
  <c r="F15" i="6" s="1"/>
  <c r="F36" i="3"/>
  <c r="E110" i="2"/>
  <c r="C19" i="4" s="1"/>
  <c r="F19" i="4" s="1"/>
  <c r="K26" i="5" s="1"/>
  <c r="F8" i="4"/>
  <c r="K24" i="5" s="1"/>
  <c r="E100" i="2"/>
  <c r="E19" i="2"/>
  <c r="E152" i="2"/>
  <c r="E29" i="2"/>
  <c r="C9" i="4" s="1"/>
  <c r="F9" i="4" s="1"/>
  <c r="K17" i="5" s="1"/>
  <c r="E168" i="2"/>
  <c r="C32" i="4" s="1"/>
  <c r="F32" i="4" s="1"/>
  <c r="K29" i="5" s="1"/>
  <c r="F30" i="4"/>
  <c r="K33" i="5" s="1"/>
  <c r="F23" i="4"/>
  <c r="K27" i="5" s="1"/>
  <c r="F11" i="6" s="1"/>
  <c r="F12" i="4"/>
  <c r="K12" i="5" s="1"/>
  <c r="F12" i="6" s="1"/>
  <c r="F25" i="4"/>
  <c r="K28" i="5" s="1"/>
  <c r="F14" i="6" s="1"/>
  <c r="F7" i="4"/>
  <c r="K36" i="5" s="1"/>
  <c r="F10" i="4"/>
  <c r="K10" i="5" s="1"/>
  <c r="F10" i="6" s="1"/>
  <c r="F29" i="4"/>
  <c r="K32" i="5" s="1"/>
  <c r="F13" i="6" s="1"/>
  <c r="F31" i="4"/>
  <c r="K30" i="5" s="1"/>
  <c r="F27" i="4"/>
  <c r="K22" i="5" s="1"/>
  <c r="F17" i="4"/>
  <c r="K21" i="5" s="1"/>
  <c r="F16" i="4"/>
  <c r="K14" i="5" s="1"/>
  <c r="F15" i="4"/>
  <c r="K16" i="5" s="1"/>
  <c r="F24" i="4"/>
  <c r="K25" i="5" s="1"/>
  <c r="F16" i="6" s="1"/>
  <c r="F14" i="4"/>
  <c r="K15" i="5" s="1"/>
  <c r="F13" i="4"/>
  <c r="K13" i="5" s="1"/>
  <c r="F8" i="6" l="1"/>
  <c r="F9" i="6"/>
  <c r="F7" i="6"/>
  <c r="F6" i="6"/>
</calcChain>
</file>

<file path=xl/sharedStrings.xml><?xml version="1.0" encoding="utf-8"?>
<sst xmlns="http://schemas.openxmlformats.org/spreadsheetml/2006/main" count="1396" uniqueCount="888">
  <si>
    <t>Приложение 1</t>
  </si>
  <si>
    <t>Сведения</t>
  </si>
  <si>
    <t>о достижении значений показателей (индикаторов)</t>
  </si>
  <si>
    <t>№
п/п</t>
  </si>
  <si>
    <t>Наименование
показателя
(индикатора)</t>
  </si>
  <si>
    <t>Ед.
изм.</t>
  </si>
  <si>
    <t>Значения показателя (индикатора)</t>
  </si>
  <si>
    <t>Степень достижения планового значения показателя</t>
  </si>
  <si>
    <t>Степень роста по отношению к 2021 году</t>
  </si>
  <si>
    <t>Обоснование отклонений значений показателя (индикатора) 
на конец 2022 года
(при наличии)</t>
  </si>
  <si>
    <t>2021 год</t>
  </si>
  <si>
    <t>2022 год</t>
  </si>
  <si>
    <t>план</t>
  </si>
  <si>
    <t>факт</t>
  </si>
  <si>
    <t>Муниципальная программа
«Развитие культуры и искусства муниципального образования «Город Калуга»</t>
  </si>
  <si>
    <t>Количество призовых мест на конкурсах и фестивалях различного уровня</t>
  </si>
  <si>
    <t>ед.</t>
  </si>
  <si>
    <t>В настоящее время большое количество конкурсов проводится  в формате он-лайн, что позволяет увеличить показатель количество призовых мест на конкурсах и фестивалях различного уровня и при этом не увеличивать затраты на транспортные расходы</t>
  </si>
  <si>
    <t>Количество мероприятий, проведенных учреждениями культуры</t>
  </si>
  <si>
    <t>Количество посетителей  мероприятий, проведенных учреждениями культуры</t>
  </si>
  <si>
    <t>чел.</t>
  </si>
  <si>
    <t xml:space="preserve">Удельный уровень построенных, реконструированных и отремонтированных за год зданий объектов культуры и дополнительного образования в сфере искусств от общего количества зданий объектов </t>
  </si>
  <si>
    <t>%</t>
  </si>
  <si>
    <t>Проведены ремонтные работы в МБОУДО «ДШИ №5» г.Калуги (пер.Малинники, д.20) - капитальный ремонт кровли, устройство гидроизоляции, электромонтажные работы, ремонт отопления, утепление фасада, ремонт внутренних помещений, в МБОУДО «ДШИ №9» г.Калуги (ул.Мира, д.8а) завершен ремонт кровли;  проведены ремонтные работы в МБОУДО «ДШИ №4» г.Калуги (д.Мстихино, ул.Лесная, д.24, корп.1);  в МБОУДО «ДШИ №6» г.Калуги (г.Калуга, ул.Звездная, д.19а) выполнены ремонтные работы кабинетов № 1, 7 и 4, произведена замена оконных блоков в здании Росвянского СДК (г. Калуга, с. Росва, ул. Московская, д. 6а), замена оконных блоков в здании КДЦ «Турынино» (г. Калуга, ул. Турынинская, д. 10а),  ремонт малого зала ДК «Малинники (г.Калуга, пер. Малинники 20), текущий ремонт туалета МБУК «ГДЦ» (г.Калуга, Пухова д.52), произведена замена оконных блоков в городской библиотеке-филиале № 12 (ул.Платова, д.22), замена оконных блоков в Росвянской сельской библиотеке-филиале № 34 (с Росва, ул.Московская, д.6а), выполнен ремонт инсталляции «Книга» на крыше помещения городской библиотеки им. Н.А. Некрасова-филиале № 7 (ул.Никитина, д.81), выполнен ремонт потолка Центральной городской библиотеке им. Н.В. Гоголя (ул.Ленина, д.66), выполнен ремонт крыльца в городской детской библиотеке-филиале № 35 (ул.Карачевская, д.25), проведены ремонтные работы лестничной площадки (эксплуатируемой кровли 1 этажа) МБУК «Калужский дом музыки» (г.Калуга, ул.Кирова, д.6).</t>
  </si>
  <si>
    <t>Удельный уровень заработной платы работников учреждений культуры и педагогов учреждений дополнительно-го образования в сфере искусств от средней заработной платы по Калужской  области</t>
  </si>
  <si>
    <t>Подпрограмма «Безопасность учреждений культуры и дополнительного образования в сфере искусств города Калуги»</t>
  </si>
  <si>
    <t>Уровень оснащенности учреждений автоматической пожарной сигнализацией (с учетом целесообразности установки)</t>
  </si>
  <si>
    <t>Уровень оснащенности учреждений кнопкой тревожной сигнализации (с учетом целесообразности установки)</t>
  </si>
  <si>
    <t xml:space="preserve">Уровень оснащенности учреждений камерами наружного и внутреннего видеонаблюдения (с учетом целесообразности установки) </t>
  </si>
  <si>
    <t xml:space="preserve">В течение 2022 года были дооборудованы:
1.Камерами внутреннего видеонаблюдения МБОУДО «Детская школа искусств №7» г.Калуги по двум адресам: ул.Генерала Попова, д.2/1, корп.2 и ул.Генерала Попова, д.5;
2.Камерами внутреннего видеонаблюдения МБОУДО «Детская школа искусств №6» г.Калуги по адресу ул.Комсомольская, д.5;
3.Камерами внутреннего видеонаблюдения МБУК «Городской досуговый центр» по адресу: ул. Пухова, д.52;
4.Камерами внутреннего и наружного видеонаблюдения филиал МБУК «Городской досуговый центр» Дом мастеров по адресу: пер.Григоров, д.9;
5.Камерами наружного видеонаблюдения филиал МБУК «Городской досуговый центр» ДК «Малинники» по адресу: пер. Малинники, д.20.
В целях профилактики террористических актов в настоящий момент установлены камеры видеонаблюдения в 48 зданиях 14 подведомственных учреждений. Уровень оснащенности учреждений камерами наружного и внутреннего видеонаблюдения (с учетом целесообразности установки) составляет - 80,0%.
</t>
  </si>
  <si>
    <t>Подпрограмма «Организация и проведение городских мероприятий в сфере культуры и искусства муниципального образования «Город Калуга»</t>
  </si>
  <si>
    <t>Количество городских мероприятий в сфере культуры и искусства</t>
  </si>
  <si>
    <t>В 2022 году было проведено 160 городских мероприятий, из которых 59% прошло в Городском парке культуры и отдыха. Культурно-досуговые проекты, проводимые в парке, пользуются популярностью у калужан и гостей города. Они направлены на организацию семейного досуга и культурного отдыха.</t>
  </si>
  <si>
    <t>Количество участников культурных мероприятий, направленных на популяризацию семейных ценностей</t>
  </si>
  <si>
    <t>Подпрограмма «Поддержка и развитие народного и самодеятельного художественного творчества города Калуги»</t>
  </si>
  <si>
    <t>Доля обновленных основных средств по отношению к уровню оснащенности учреждений клубного типа основными средствами в текущем году</t>
  </si>
  <si>
    <t>Количество призовых мест на конкурсах и фестивалях различного уровня, полученных учреждениями клубного типа</t>
  </si>
  <si>
    <t>В настоящее время большое количество конкурсов проводится  в формате он-лайн, что позволяет увеличить показатель количество призовых мест на конкурсах и фестивалях различного уровня и при этом не увеличивать затраты на транспортные расходы.</t>
  </si>
  <si>
    <t xml:space="preserve">Количество выставок  и мастер-классов мастеров народных промыслов </t>
  </si>
  <si>
    <t>Количество культурно-массовых мероприятий, проведенных учреждениями клубного типа</t>
  </si>
  <si>
    <t>Количество культурно-массовых мероприятий, проведенных учреждениями клубного типа с использованием передвижного многофункционального культурного центра (автоклуба)</t>
  </si>
  <si>
    <t>В 2022 году в мероприятиях с использованием передвижного многофункционального культурного центра (автоклуба)  приняли участие  9130 человек</t>
  </si>
  <si>
    <t>Количество посетителей культурно-массовых мероприятий, проведенных учреждениями клубного типа</t>
  </si>
  <si>
    <t>Количество участников клубных формирований учреждений клубного типа</t>
  </si>
  <si>
    <t xml:space="preserve">Удельный уровень построенных, реконструированных и отремонтированых за год зданий филиалов муниципальных бюджетных учреждений культуры клубного типа от общего числа филиалов данных учреждений </t>
  </si>
  <si>
    <t>В культурно-досуговых учрежденияхв 2022 году проведены следующие ремонтные работы:  замена оконных блоков в здании Росвянского СДК             (г. Калуга, с. Росва, ул. Московская, д. 6а), замена оконных блоков в здании КДЦ «Турынино» (г. Калуга, ул. Турынинская, д. 10а),  ремонт малого зала ДК «Малинники (г.Калуга, пер. Малинники 20), текущий ремонт туалета МБУК «ГДЦ»(г.Калуга, Пухова д.52)</t>
  </si>
  <si>
    <t>Удельный уровень заработной платы работников учреждений культуры от средней заработной платы по Калужской области</t>
  </si>
  <si>
    <t>Приобретение специализированного автотранспорта — передвижного многофункционального культурного центра (автоклуба)</t>
  </si>
  <si>
    <t>Подпрограмма  "Поддержка и развитие муниципальных библиотек  города Калуги»</t>
  </si>
  <si>
    <t>Количество экземпляров библиотечного фонда муниципальных библиотек</t>
  </si>
  <si>
    <t>тыс.экз.</t>
  </si>
  <si>
    <t>Доля обновленного библиотечного фонда от общего количества фонда муниципальных библиотек</t>
  </si>
  <si>
    <t>Процент</t>
  </si>
  <si>
    <t xml:space="preserve">В рамках государственной программы «Развитие культуры в Калужской области» МБУ «Централизованная библиотечная система г.Калуги» предоставлена субсидия в размере 1 463,9 тыс.руб. на реализацию мероприятий по модернизации библиотек в части комплектования книжных фондов.  В общей сумме  средства регионального бюджета составили 421,6 тыс.руб., федеральные средства – 895,9 тыс.руб., софинансирование МО «Город Калуга»  - 146,4 тыс.руб. (в размере 10%).
На выделенные средства приобретено 3696 экземпляров библиотечного фонда муниципальных библиотек, что позволило увеличить количество экземпляров библиотечного фонда муниципальных библиотек на 1500 экземпляров.
В то же время показатель обновляемости фонда в
муниципальных библиотеках-филиалах МБУ «Централизованная библиотечная система г.Калуги» в 2022 году ниже запланированного уровня по причине опережающего роста стоимости книжных изданий по сравнению с
динамикой выделяемых на комплектование финансовых средств.
</t>
  </si>
  <si>
    <t>Количество автоматизированных рабочих мест в муниципальных библиотеках</t>
  </si>
  <si>
    <t>Единиц</t>
  </si>
  <si>
    <t>Количество зарегистрированных пользователей муниципальных библиотек</t>
  </si>
  <si>
    <t>Количество выданных (просмотренных) документов из фондов муниципальных библиотек</t>
  </si>
  <si>
    <t>тыс. ед.</t>
  </si>
  <si>
    <t>Количество массовых мероприятий, проведенных в муниципальных библиотеках</t>
  </si>
  <si>
    <t>Количество посетителей массовых мероприятий, проведенных в муниципальных библиотеках</t>
  </si>
  <si>
    <t>Удельный уровень отремонтированных за год зданий филиалов муниципального бюджетного учреждения «Централизованная библиотечная система г.Калуги» от общего числа филиалов данного учреждения</t>
  </si>
  <si>
    <t>Произведены ремонтные работы помещений библиотек-филиалов МБУ «Централизованная библиотечная система» г.Калуги:  произведена замена оконных блоков в городской библиотеке-филиале № 12 (ул.Платова, д.22), замена оконных блоков в Росвянской сельской библиотеке-филиале № 34 (сРосва, ул.Московская, д.6а), выполнен ремонт инсталляции «Книга» на крыше помещения городской библиотеки им. Н.А. Некрасова-филиале № 7 (ул.Никитина, д.81), выполнен ремонт потолка Центральной городской библиотеке им. Н.В. Гоголя (ул.Ленина, д.66), выполнен ремонт крыльца в городской детской библиотеке-филиале № 35 (ул.Карачевская, д.25).</t>
  </si>
  <si>
    <t xml:space="preserve">Подпрограмма «Развитие муниципальных образовательных учреждений дополнительного образования в сфере искусств города Калуги» </t>
  </si>
  <si>
    <t>Доля обновленных основных средств по отношению к уровню оснащенности учреждений дополнительного образования в сфере искусств основными средствами в текущем году</t>
  </si>
  <si>
    <t>По предложению депутатов Городской Думы города Калуги по расходованию средств бюджета муниципального образования «Город Калуга» на 2022 год было выделено детским школам искусств 567,44 тыс. руб. на приобретение музыкальных инструментов, оборудования и оргтехники в ДШИ №№ 1, 2, 4, 5, 6, 8, в рамках которых было приобретено 82 единицы основных средств.</t>
  </si>
  <si>
    <t>Число обучающихся в учреждениях дополнительного образования в сфере искусств</t>
  </si>
  <si>
    <t>Доля учащихся, обучающихся по дополнительным предпрофессиональным программам в области искусств, от общего количества обучающихся в учреждениях дополнительного образования в сфере искусств</t>
  </si>
  <si>
    <t>Уровень успеваемости учащихся учреждений дополнительного образования в сфере искусств</t>
  </si>
  <si>
    <t>Количество стипендий для одаренных учащихся учреждений дополнительного образования в сфере искусств</t>
  </si>
  <si>
    <t>Количество проведенных мероприятий учреждениями дополнительного образования в сфере искусств в рамках муниципального задания</t>
  </si>
  <si>
    <t>Доля детей, обучающихся в учреждениях дополнительного образования в сфере искусств, привлекаемых к участию в различных творческих мероприятиях, в т.ч. проводимых непосредственно учреждениями дополнительного образования в сфере искусств (мастер-классы, творческие встречи, концерты, выставки, театрализованные представления и т.д.) от общего числа детей обучающихся в учреждениях дополнительного образования в сфере искусств</t>
  </si>
  <si>
    <t>Количество призовых мест, полученных учащимися учреждений дополнительного образования в сфере искусства на конкурсах и фестивалях различного уровня</t>
  </si>
  <si>
    <t>Удельный уровень построенных, реконструированных и отремонтированных за год зданий муниципальных образовательных учреждений дополнительного образования в сфере искусств от общего числа данных учреждений</t>
  </si>
  <si>
    <t xml:space="preserve">В 2022 году в рамках участия в федеральном проекте «Культурная среда» национального проекта «Культура» муниципальному образованию «Город Калуга» предоставлена субсидия для осуществления модернизации двух детских школ искусств. Проведены работы по капитальному ремонту зданий МБОУДО «ДШИ №5» г.Калуги (пер.Малинники, д.20) (капитальный ремонт кровли, устройство гидроизоляции, электромонтажные работы, ремонт отопления, утепление фасада, ремонт внутренних помещений) и МБОУДО «ДШИ №9» г.Калуги (ул.Мира, д.8а) (завершение ремонта кровли). Для проведения указанных мероприятий выделены финансовые средства в объеме 13 229,7 тыс.руб. и 579,7 тыс. руб. соответственно.
На средства, полученные от сложившейся экономии по результатам торгов осуществлен ремонт кровли и внутренних помещений здания МБОУДО «ДШИ №4» г.Калуги (д.Мстихино, ул.Лесная, д.24, корп.1). Итоговая сумма контракта по итогам аукциона составила 1 740,0 тыс. руб. Заказчиком выступило МКУ «Управление капитального строительства города Калуги».
По предложению депутатов Городской Думы города Калуги в МБОУДО «ДШИ №6»  г.Калуга, (ул.Звездная, д.19а) выполнены ремонтные работы кабинетов № 1, 7 и 4.
</t>
  </si>
  <si>
    <t>Реконструированы и (или) капитально отремонтированы региональные и муниципальные детские школы искусств по видам искусств</t>
  </si>
  <si>
    <t>Удельный уровень заработной платы педагогов учреждений дополнительного образования в сфере искусств от средней заработной платы по Калужской области</t>
  </si>
  <si>
    <t>Подпрограмма «Развитие театральной и концертной деятельности муниципальных бюджетных учреждений культуры города Калуги»</t>
  </si>
  <si>
    <t>Количество мероприятий, проведенных театром собственными силами</t>
  </si>
  <si>
    <t>Количество посетителей  мероприятий,  проведенных театром собственными силами</t>
  </si>
  <si>
    <t xml:space="preserve">Количество мероприятий, проведенных Домом музыки </t>
  </si>
  <si>
    <t xml:space="preserve">Количество посетителей мероприятий, проведенных Домом музыки </t>
  </si>
  <si>
    <t xml:space="preserve">Удельный уровень построенных, реконструированных, отремонтированных за год театрально-зрелищных учреждений культуры от общего числа театрально-зрелищных учреждений культуры </t>
  </si>
  <si>
    <t>Проведены ремонтные работы лестничной площадки (эксплуатируемой кровли 1 этажа) МБУК «Калужский дом музыки» (г.Калуга, ул.Кирова, д.6).</t>
  </si>
  <si>
    <t>Доля обновленных основных средств по отношению к уровню оснащенности театрально-зрелищных учреждений основными средствами в текущем году</t>
  </si>
  <si>
    <t>В рамках государственной программы «Развитие культуры» и проекта «Культура малой Родины», театру кукол была выделена субсидия на поддержку творческой деятельности и техническое оснащение.  Театром приобретен и установлен поворотный вращающейся круг сцены, а репертуар пополнился четырьмя новыми постановками. Общая сумма израсходованных средств по проекту: 3 870 000,00 рублей.</t>
  </si>
  <si>
    <t>Муниципальная программа 
«Безопасность жизнедеятельности населения муниципального образования «Город Калуга»</t>
  </si>
  <si>
    <t>Подпрограмма «Развитие и совершенствование гражданской обороны муниципального образования «Город Калуга»</t>
  </si>
  <si>
    <t xml:space="preserve">Укомплектованность запасами продовольствия, медицинских средств индивидуальной защиты и иных средств </t>
  </si>
  <si>
    <t xml:space="preserve">Снижение показателя в связи изменением объемов и количества показателей   номенклатуры запасов, приведение номенклатуры запасов в соответствии  с требованиями нормативных документов </t>
  </si>
  <si>
    <t>Уровень готовности защитных сооружений гражданской обороны к приему  укрываемых</t>
  </si>
  <si>
    <t xml:space="preserve">Увеличение показателя в связи с корректировкой Плана годовых проверок готовности ЗС ГО </t>
  </si>
  <si>
    <t>Подпрограмма «Предупреждение и ликвидация последствий чрезвычайных ситуаций на территории муниципального образования «Город Калуга»</t>
  </si>
  <si>
    <t>Коэффициент реагирования аварийно-спасательных формирований МКУ "Служба спасения" г. Калуги по ликвидации чрезвычайных ситуаций и происшествий</t>
  </si>
  <si>
    <t>Укомплектованность резерва материальных и технических средств для ликвидации чрезвычайных ситуаций</t>
  </si>
  <si>
    <t>Количество деструктивных событий</t>
  </si>
  <si>
    <t>Уровень покрытия территории муниципального образования "Город Калуга" системами экстренного оповещения населения</t>
  </si>
  <si>
    <t>Количество мероприятий, направленных на обучение населения и пропаганду знаний в области гражданской обороны, защиты от чрезвычайных ситуаций и безопасности людей на водных объектах (не менее)</t>
  </si>
  <si>
    <t>Уровень оснащенности источниками наружного противопожарного водоснабжения населенных пунктов муниципального образования "Город Калуга"</t>
  </si>
  <si>
    <t>В связи с выделением дополнительного финансирования</t>
  </si>
  <si>
    <t>Подпрограмма «Безопасный город»</t>
  </si>
  <si>
    <t>Уровень готовности интеграционной платформы АПК "Безопасный город"</t>
  </si>
  <si>
    <t>Муниципальная программа
 «Доступная среда в муниципальном образовании «Город Калуга»</t>
  </si>
  <si>
    <t>Доля объектов муниципальной социальной инфраструктуры, оборудованных с учетом нужд инвалидов и других МГН</t>
  </si>
  <si>
    <t>Доля муниципальных дошкольных образовательных организаций, в которых сформирована универсальная безбарьерная среда, позволяющая обеспечить обучение детей-инвалидов, в общем количестве муниципальных дошкольных образовательных организаций</t>
  </si>
  <si>
    <t>Количество педагогических работников, прошедших специальную подготовку и обладающих необходимой квалификацией для организации работы с детьми-инвалидами и детьми с ОВЗ</t>
  </si>
  <si>
    <t>Муниципальная программа
 «Организация отдыха, оздоровления, творческого досуга, занятости детей и подростков муниципального образования «Город Калуга» в каникулярное время»</t>
  </si>
  <si>
    <t>Удельный вес численности детей от 7 до 17 лет включительно, охваченных организованными формами отдыха, оздоровления, творческого досуга, занятости в каникулярное время, к общему числу детей в возрасте от 7 до 17 лет включительно</t>
  </si>
  <si>
    <t xml:space="preserve">71,7 </t>
  </si>
  <si>
    <t>Муниципальная программа
 «Социальная поддержка граждан в муниципальном образовании «Город Калуга»</t>
  </si>
  <si>
    <t>Количество получателей адресной социальной помощи</t>
  </si>
  <si>
    <t xml:space="preserve">Охват – 95 %
(уменьшение количества получателей по факту обращений)
</t>
  </si>
  <si>
    <t>1.1.</t>
  </si>
  <si>
    <t>Количество получателей единовременного социального пособия</t>
  </si>
  <si>
    <t xml:space="preserve">Охват – 87 %
(уменьшение количества получателей по факту обращений)
</t>
  </si>
  <si>
    <t>1.2.</t>
  </si>
  <si>
    <t>Количество получателей ежемесячного социального пособия инвалидам 1 и 2 групп, имеющим на иждивении несовершеннолетних детей, и трудоспособным гражданам, осуществляющим уход за инвалидами 1 и 2 групп или ребенком-инвалидом</t>
  </si>
  <si>
    <t xml:space="preserve">Охват – 84 %
(уменьшение количества получателей в связи со смертью,  утратой статуса)
</t>
  </si>
  <si>
    <t>1.3.</t>
  </si>
  <si>
    <t>Количество получателей ежемесячного социального пособия инвалидам 1 группы по зрению с детства, ставшим инвалидами в связи с увечьем, полученным в период Великой Отечественной войны и в результате ее последствий, постоянно проживающим в городе Калуге</t>
  </si>
  <si>
    <t>1.4.</t>
  </si>
  <si>
    <t>Количество получателей социального пособия многодетным семьям с 6-ю и более детьми</t>
  </si>
  <si>
    <t>1.5.</t>
  </si>
  <si>
    <t>Количество граждан, которым  предоставлены услуги по санитарной обработке лиц без определенного места жительства</t>
  </si>
  <si>
    <t xml:space="preserve">Охват – 100 % </t>
  </si>
  <si>
    <t>1.6.</t>
  </si>
  <si>
    <t>Количество получателей единовременной денежной выплаты в связи с рождением одновременно трех и более детей</t>
  </si>
  <si>
    <t>1.7.</t>
  </si>
  <si>
    <t>Количество получателей государственной социальной помощи в виде ежегодной единовременной денежной выплаты</t>
  </si>
  <si>
    <t xml:space="preserve">Охват – свыше 100 % 
(увеличение количества получателей по факту обращений)
</t>
  </si>
  <si>
    <t>1.8.</t>
  </si>
  <si>
    <t>Количество получателей государственной социальной помощи на основании социального контракта</t>
  </si>
  <si>
    <t xml:space="preserve">Охват – 86 %
(уменьшение количества получателей в связи с перераспределением объемов субвенции на эти цели из областного и федерального бюджетов по уведомлению минтруда Калужской области)
</t>
  </si>
  <si>
    <t>Количество получателей ежегодной социальной выплаты лицам, достигшим возраста 100 и более лет</t>
  </si>
  <si>
    <t xml:space="preserve">Охват – 45 %
(уменьшение количества получателей в связи со смертью)
</t>
  </si>
  <si>
    <t>Количество инвалидов и участников ВОВ, получивших единовременную адресную социальную помощь на ремонт занимаемых ими жилых помещений</t>
  </si>
  <si>
    <t>Средства не предусматривались</t>
  </si>
  <si>
    <t>Количество получателей мер социальной поддержки для граждан, которым присвоено звание "Почетный гражданин города Калуги" и "Почетный гражданин Калужской области", проживающих на территории муниципального образования "Город Калуга"</t>
  </si>
  <si>
    <t>Количество получателей мер социальной поддержки по оплате за содержание жилого помещения многоквартирного дома (отдельные категории граждан)</t>
  </si>
  <si>
    <t xml:space="preserve">Охват – 84 % 
(все обращения были удовлетворены)
</t>
  </si>
  <si>
    <t>Количество получателей мер социальной поддержки по оплате жилищно-коммунальных услуг в виде ежемесячной денежной выплаты специалистам, работающим в муниципальных организациях в сельской местности, специалистам, достигшим возраста 60 лет (мужчины) и 55 лет (женщины), и специалистам, которым назначена досрочная пенсия по старости в соответствии с законодательством</t>
  </si>
  <si>
    <t xml:space="preserve">Охват – 95 % 
(все обращения были удовлетворены)
</t>
  </si>
  <si>
    <t>Количество председателей советов многоквартирных домов, лиц, осуществляющих руководство деятельностью ТОС, которым выплачиваются компенсации расходов за произведенную ими оплату жилого помещения и коммунальных услуг</t>
  </si>
  <si>
    <t>Количество получателей ежемесячной социальной выплаты лицам, замещавшим муниципальные должности на постоянной основе, лицам, замещавшим должности муниципальной службы в муниципальном образовании "Город Калуга", а также детям умерших лиц, замещавших указанные должности</t>
  </si>
  <si>
    <t xml:space="preserve">Охват – 97 %
(отсутствие права на оформление указанной выплаты по причине продолжения работы на муниципальной службе, а также прекращение права на получение указанной выплаты по причине смерти) 
</t>
  </si>
  <si>
    <t>Количество поставщиков тепловой энергии, которым произведено возмещение части расходов на оплату коммунальной услуги по отоплению</t>
  </si>
  <si>
    <t>На отчетный год средства не предусматривались</t>
  </si>
  <si>
    <t>Количество мероприятий в области социальной политики</t>
  </si>
  <si>
    <t>10.1.</t>
  </si>
  <si>
    <t>Количество детей, нуждающихся в социальной поддержке, получивших пригласительные билеты на мероприятия</t>
  </si>
  <si>
    <t>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индивидуальных жилых домов</t>
  </si>
  <si>
    <t>Охват – 0 % (в связи с невыполнением подрядной организацией ремонтных работ по 1 обращению)</t>
  </si>
  <si>
    <t>Количество граждан, пользующихся правом бесплатного и (или) льготного проезда в городском электрическом транспорте и в автобусах общего пользования, работающих на муниципальных городских маршрутах регулярного сообщения</t>
  </si>
  <si>
    <t>Предоставление отдельным категориям граждан права бесплатного проезда в городском транспорте общего пользования и возмещение юридическим лицам, индивидуальным предпринимателям недополученных доходов в связи с предоставлением права бесплатного проезда отдельным категориям граждан в городском транспорте общего пользования</t>
  </si>
  <si>
    <t xml:space="preserve">Охват – свыше 100 %
(увеличение количества получателей по факту обращений)
</t>
  </si>
  <si>
    <t>Предоставление отдельным категориям граждан права льготного проезда по месячным льготным проездным билетам в городском транспорте общего пользования и возмещение юридическим лицам, индивидуальным предпринимателям недополученных доходов в связи с перевозкой отдельных категорий пассажиров по месячным льготным проездным билетам в городском транспорте общего пользования</t>
  </si>
  <si>
    <t>Количество получателей государственных пособий лицам, не подлежащим обязательному социальному страхованию на случай временной нетрудоспособности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19.05.1995 N 81-ФЗ "О государственных пособиях гражданам, имеющим детей"</t>
  </si>
  <si>
    <t xml:space="preserve">На отчетный год средства не предусматривались,
данное пособие передано для реализации в Государственное учреждение – Отделение Пенсионного фонда Российской Федерации по Калужской области
</t>
  </si>
  <si>
    <t>Количество получателей единовременного пособия беременной жене военнослужащего, проходящего военную службу по призыву, и ежемесячного пособия на ребенка военнослужащего, проходящего военную службу по призыву, в соответствии с Федеральным законом от 19.05.1995 N 81-ФЗ "О государственных пособиях гражданам, имеющим детей"</t>
  </si>
  <si>
    <t>Количество получателей мер социальной поддержки по оплате за жилое помещение и коммунальные услуги в соответствии с федеральными законами</t>
  </si>
  <si>
    <t xml:space="preserve">Охват – свыше 82 %
(все обращения были удовлетворены)
</t>
  </si>
  <si>
    <t>Количество получателей социальных выплат, пособий, компенсаций детям, семьям с детьми</t>
  </si>
  <si>
    <t xml:space="preserve">Охват – свыше 100 %
(увеличение количества обращений)
</t>
  </si>
  <si>
    <t>Количество получателей ежегодной денежной выплаты лицам, награжденным нагрудным знаком "Почетный донор России"</t>
  </si>
  <si>
    <t xml:space="preserve">Охват – 95 %
(все обращения были удовлетворены)
</t>
  </si>
  <si>
    <t>Количество получателей субсидий на оплату жилого помещения и коммунальных услуг</t>
  </si>
  <si>
    <t xml:space="preserve">Охват – 77 %
(все обращения были удовлетворены)
</t>
  </si>
  <si>
    <t>Количество получателей денежных выплат, пособий и компенсаций отдельным категориям граждан в соответствии с региональным законодательством</t>
  </si>
  <si>
    <t xml:space="preserve">Охват – 80 %
(все обращения были удовлетворены)
</t>
  </si>
  <si>
    <t>Муниципальная программа «Комплексная профилактика правонарушений на территории
муниципального образования «Город Калуга»</t>
  </si>
  <si>
    <t>Снижение общего числа зарегистрированных преступлений</t>
  </si>
  <si>
    <t>В % к уровню предыду-щего года</t>
  </si>
  <si>
    <t>Число зарегистрированных преступлений уменьшилось на 153 преступления</t>
  </si>
  <si>
    <t>Изменение количества преступлений, совершенных в общественных местах и на улицах города</t>
  </si>
  <si>
    <t>Количество преступлений, совершенных в общественных местах и на улицах города, уменьшилось на 5 преступлений</t>
  </si>
  <si>
    <t>Снижение количества преступлений, совершенных лицами, ранее совершавшими преступления, в общем числе зарегистрированных преступлений</t>
  </si>
  <si>
    <t>Количество преступлений, совершенных лицами, ранее совершавшими преступления, увеличилось на 455 преступлений</t>
  </si>
  <si>
    <t>Изменение количества преступлений, совершенных лицами в состоянии алкогольного и наркотического опьянения, в общем числе зарегистрированных преступлений</t>
  </si>
  <si>
    <t>Количество преступлений, совершенных в состоянии алкогольного и наркотического опьянения, уменьшилось на 125 преступлений</t>
  </si>
  <si>
    <t>Снижение количества преступлений, совершенных несовершеннолетними</t>
  </si>
  <si>
    <t>Количество преступлений, совершенных несовершеннолетними, уменьшилось на 32 преступления</t>
  </si>
  <si>
    <t>Снижение количества дорожно-транспортных происшествий с пострадавшими</t>
  </si>
  <si>
    <t>Количество дорожно-транспортных происшествий с пострадавшими уменьшилось на 16 ДТП</t>
  </si>
  <si>
    <t>Муниципальная программа 
«Информационное общество» (Электронный муниципалитет)»</t>
  </si>
  <si>
    <t>Количество информационных систем и сервисов, обеспечивающих эффективную реализацию полномочий Органами</t>
  </si>
  <si>
    <t>Увеличение посещаемости официального сайта Городской Управы города Калуги на 1% в год</t>
  </si>
  <si>
    <t xml:space="preserve">Отклонение значения показателя от планового обусловлено посещаемостью в связи ситуацией со специальной военной операцией.  </t>
  </si>
  <si>
    <t>Доля Органов, эксплуатирующих систему электронного документооборота, от общего количества Органов</t>
  </si>
  <si>
    <t>Количество зданий (помещений), обеспеченных ИКТ, в которых располагаются Органы</t>
  </si>
  <si>
    <t>Количество рабочих мест сотрудников Органов, подключенных к муниципальной мультисервисной сети</t>
  </si>
  <si>
    <t>Доля отечественного программного обеспечения, используемого Органами, от общего числа используемого программного обеспечения</t>
  </si>
  <si>
    <t>Доля обслуживания полученных заявок по диагностике и ремонту техники и оборудования, находящегося в оперативном управлении Органов, в общем количестве поступивших заявок</t>
  </si>
  <si>
    <t>Отклонение значения показателя от планового обусловлено выполнением мероприятий в рамках лимитов бюджетных обязательств на ремонт техники и оборудования</t>
  </si>
  <si>
    <t>Доля обслуживания полученных заявок на устранение сбойных ситуаций при оказании услуг связи Органам в общем количестве поступивших заявок</t>
  </si>
  <si>
    <t>Доля обслуживания полученных заявок на обеспечение звукоусиления мероприятий, проводимых Органами, в общем количестве поступивших заявок</t>
  </si>
  <si>
    <t>Доля жалоб субъектов персональных данных, по результатам рассмотрения которых подтвердились факты нарушения законодательства Российской Федерации в области защиты персональных данных при обработке в информационных системах, в общем количестве поступивших жалоб</t>
  </si>
  <si>
    <t>Доля защиты сведений, составляющих государственную тайну, от общего количества сведений, составляющих государственную тайну, обрабатываемых Органами</t>
  </si>
  <si>
    <t>Количество камер видеонаблюдения, приобретенных и установленных на объектах, находящихся в собственности муниципального образования "Город Калуга"</t>
  </si>
  <si>
    <t>Доля АРМ Органов, обеспеченных средствами защиты информации, от общего количества АРМ Органов</t>
  </si>
  <si>
    <t>Муниципальная программа 
«Повышение эффективности муниципального управления в муниципальном образовании «Город Калуга»</t>
  </si>
  <si>
    <t>Доля муниципальных служащих органов местного самоуправления муниципального образования «Город Калуга», органов Городской Управы города Калуги, в отношении которых обеспечена реализация мероприятий по непрерывному профессиональному развитию</t>
  </si>
  <si>
    <t xml:space="preserve">Увеличение значений показателей достигнуто за счет участия руководителей органов Городской Управы города Калуги и их структурных подразделений и муниципальных служащих органов Городской Управы города Калуги в бесплатных мероприятиях по профессиональному развитию в рамках соглашения о сотрудничестве с ГАОУ ДПО КО «Центр современного образования», а также в бесплатных мероприятиях дистанционного формата, организуемых для сотрудников органов власти на ведущих интернет-площадках РФ </t>
  </si>
  <si>
    <t>Доля руководителей органов местного самоуправления муниципального образования «Город Калуга», органов Городской Управы города Калуги и их структурных подразделений, принявших участие в мероприятиях по профессиональному развитию в сфере стратегического планирования, эффективного менеджмента, развития цифровой экономики, управления мотивацией и иных аналогичных мероприятиях</t>
  </si>
  <si>
    <t>Количество мер, направленных на выявление и минимизацию уровня коррупционных рисков в Городской Управе города Калуги и ее органах</t>
  </si>
  <si>
    <t>не менее 60</t>
  </si>
  <si>
    <t xml:space="preserve">Значение индикатора увеличено в связи с поступлением в 2022 году представлений прокуратуры г.Калуги, на основании которых было инициировано 47 проверок соблюдения требований к служебному поведению и урегулированию конфликта интересов.  По результатам которых в отношении 13 муниципальных служащих материалы проверок рассмотрены на заседании комиссии по соблюдению требований к служебному поведению и урегулированию конфликта интересов. Увеличено количество материалов антикоррупционного характера, подготавливаемых органами Городской Управы города Калуги для размещения в газете и на сайте сетевого издания «Калужская неделя», сайте Городской Управы города Калуги. Всего в 2022 году размещено 18 статей. </t>
  </si>
  <si>
    <t>Доля электронных запросов на предоставление муниципальных услуг, переведенных в электронный вид, относительно общего количества запросов на предоставление указанных услуг</t>
  </si>
  <si>
    <t>Отклонение: - 17,8%.
Отклонение данного показателя от запланированного значения связано с массовым одновременным переводом муниципальных услуг в электронный вид, предоставление которых через портал госуслуг еще в недостаточной мере популяризировано среди населения. 
Так в 2022 году в электронный вид были дополнительно переведены еще 3 муниципальные услуги. 
Однако, стоит отметить, что за 2022 год объем принятых электронных заявлений на предоставление муниципальных услуг увеличился с 7345 заявлений за 2021 год до 8735 за 2022 год (+1390 заявлений).
Отметим, также что достигнутое значение показателя (37,2%) превышает запланированное на 2022 год значение показателя, установленное пунктом 1.3. раздела 2 регионального паспорта проекта «Цифровое государственное управление» (Доля обращений за получением массовых социально значимых государственных и муниципальных услуг в электронном виде, не менее 30%).</t>
  </si>
  <si>
    <t>Уровень открытости официального сайта Городской Управы города Калуги</t>
  </si>
  <si>
    <t xml:space="preserve">Значительное увеличение значения показателя связано с постоянно проводимой работой управлением делами Городского Головы города Калуги по контролю за предоставлением органами Городской Управы города Калуги информации для размещения на официальном сайте Городской Управы города Калуги и актуальностью ее содержания.   </t>
  </si>
  <si>
    <t>Муниципальная программа
 «Молодежь муниципального образования «Город Калуга»</t>
  </si>
  <si>
    <t>Удельный вес численности молодежи, участвующей в городских мероприятиях, к общему количеству молодежи города Калуги в возрасте от 14 до 35 лет</t>
  </si>
  <si>
    <t>Удельный вес численности молодежи, участвующей в мероприятиях по гражданско-патриотическому воспитанию, к общему количеству молодежи города Калуги в возрасте от 14 до 35 лет</t>
  </si>
  <si>
    <t>Удельный вес численности несовершеннолетних граждан, трудоустраиваемых на временные работы, к общему количеству несовершеннолетних граждан в возрасте от 14 до 18 лет</t>
  </si>
  <si>
    <t>В связи с сложившейся эпидемиологической ситуацией в 2022 году трудоустройство несовершеннолетних граждан в полном объеме не представлялось возможным.</t>
  </si>
  <si>
    <t>Количество мероприятий по работе с подростками и молодежью</t>
  </si>
  <si>
    <t>шт.</t>
  </si>
  <si>
    <t>Муниципальная программа
 «Развитие физической культуры и спорта в муниципальном образовании «Город Калуга»</t>
  </si>
  <si>
    <t>Доля граждан, проживающих на территории муниципального образования «Город Калуга», систематически занимающихся физической культурой и спортом, в общей численности населения муниципального образования</t>
  </si>
  <si>
    <t>Согласно формы федерального статистического наблюдения 
№ 1-ФК  «Сведения о физической культуре и спорте»
 Исполнение — 1</t>
  </si>
  <si>
    <t>Уровень обеспеченности населения муниципального образования «Город Калуга» спортивными сооружениями, исходя из единовременной пропускной способности объектов спорта</t>
  </si>
  <si>
    <t>Согласно данным по форме федерального статистического наблюдения № 1-ФК  «Сведения о физической культуре и спорте»  
Исполнение – 1</t>
  </si>
  <si>
    <t>Количество присвоенных спортивных разрядов</t>
  </si>
  <si>
    <t>Показатель исполнения мероприятия выше планового, в связи с успешными выступлениями спортсменов в 2022 году
Исполнение — 1</t>
  </si>
  <si>
    <t>Количество победителей и призеров официальных межрегиональных, всероссийских и международных соревнований</t>
  </si>
  <si>
    <t>Показатель исполнения мероприятия выше планового, в связи с невозможностью выступлений на международных соревнованиях
Исполнение  - 0,88</t>
  </si>
  <si>
    <t>Количество лиц, входящих в состав сборных команд России по видам спорта</t>
  </si>
  <si>
    <t>Подпрограмма "Развитие физической культуры и спорта, включая мероприятия по совершенствованию предоставления услуг (выполнения работ) для населения в муниципальных учреждениях спортивной направленности"</t>
  </si>
  <si>
    <t>Численность лиц, получивших услугу по реализации программ дополнительного образования детей в кружках и секциях разной направленности</t>
  </si>
  <si>
    <t>Исполнение  -1</t>
  </si>
  <si>
    <t>Численность лиц, получивших услугу по спортивной подготовке</t>
  </si>
  <si>
    <t>Показатель исполнения мероприятия ниже планового, в связи  с увеличением лиц, перешедших в оздоровительные группы  
Исполнение - 0,84</t>
  </si>
  <si>
    <t>Численность жителей города, инвалидов и лиц с ограниченными возможностями здоровья, получивших услугу   физкультурно-спортивной направленности</t>
  </si>
  <si>
    <t>Показатель исполнения мероприятия ниже планового, сокращение занимающихся произошло из-за призыва на мобилизацию тренера по пауэрлифтингу
Исполнение - 0,87</t>
  </si>
  <si>
    <t>Численность лиц, получивших услугу по организации занятий парашютно-авиационными видами спорта</t>
  </si>
  <si>
    <t>Показатель исполнения мероприятия ниже планового, в связи с увеличением стоимости тренировочных прыжков с парашютом
 Исполнение - 0,9</t>
  </si>
  <si>
    <t>Количество детей, подростков и молодежи, охваченных организованными формами отдыха, оздоровления и творческого досуга, занятости в каникулярное время</t>
  </si>
  <si>
    <r>
      <rPr>
        <sz val="9"/>
        <rFont val="Times New Roman"/>
        <family val="1"/>
        <charset val="204"/>
      </rPr>
      <t>Показатель исполнения мероприятия выше планового,  в</t>
    </r>
    <r>
      <rPr>
        <sz val="9"/>
        <color indexed="8"/>
        <rFont val="Times New Roman"/>
        <family val="1"/>
        <charset val="204"/>
      </rPr>
      <t xml:space="preserve"> связи с тем, что в ДСОЛ «Чайка» проведена 4 дополнительная смена
</t>
    </r>
    <r>
      <rPr>
        <sz val="9"/>
        <rFont val="Times New Roman"/>
        <family val="1"/>
        <charset val="204"/>
      </rPr>
      <t>Исполнение - 1</t>
    </r>
  </si>
  <si>
    <t>Количество культурно-массовых, физкультурно-оздоровительных мероприятий, соревнований и конкурсов разного уровня</t>
  </si>
  <si>
    <t>Количество мероприятий увеличилось, в связи с включением в план дополнительных спортивных мероприятиях, при этом дополнительные финансовые средства не привлекались. 
Исполнение -  1</t>
  </si>
  <si>
    <t>Количество спортивных мероприятий</t>
  </si>
  <si>
    <t>Количество мероприятий увеличилось, в связи с участием в дополнительных соревнованиях за счет средств родителей, при этом за счет средств бюджете МО «Город Калуга» приняли участие в  118 мероприятиях.
Исполнение – 1</t>
  </si>
  <si>
    <t>Количество физкультурных мероприятий и спортивных мероприятий по реализации Всероссийского физкультурно-спортивного комплекса «Готов к труду и обороне» (ГТО)</t>
  </si>
  <si>
    <t>Доля обновления материально-технического оснащения учреждений по отношению к предыдущему отчетному периоду</t>
  </si>
  <si>
    <t>Исполнение — 1</t>
  </si>
  <si>
    <t xml:space="preserve">Количество занимающихся, в отношении которых проводится спортивно-оздоровительная работа по развитию физической культуры и спорта среди различных групп населения </t>
  </si>
  <si>
    <t>Показатель исполнения мероприятия выше планового в связи с увеличением лиц, перешедших с программ спортивной подготовки в оздоровительные группы Исполнение - 1</t>
  </si>
  <si>
    <t>Количество тренеров, приглашенных на работу в муниципальные учреждения, подведомственные управлению физической культуры, спорта и молодежной политики города Калуги и получивших компенсацию по договорам найма (поднайма) жилых помещений</t>
  </si>
  <si>
    <t>Показатель исполнения мероприятия выше планового в связи с увеличением тренеров, приглашенных на работу из других регионов
Исполнение - 1</t>
  </si>
  <si>
    <t>Подпрограмма "Развитие материально-технической базы для занятий с населением массовым спортом на территории города Калуги"</t>
  </si>
  <si>
    <t>Количество вновь построенных физкультурно-оздоровительных комплексов, включая бассейны</t>
  </si>
  <si>
    <t xml:space="preserve">Данное мероприятие в  2022 году не планировалось, бюджетные ассигнования не выделялись. </t>
  </si>
  <si>
    <t>Количество построенных плоскостных спортивных сооружений</t>
  </si>
  <si>
    <t>Исполнение - 1</t>
  </si>
  <si>
    <t>Количество подведомственных учреждений, в которых произведен капитальный или текущий ремонт помещений, спортивных сооружений</t>
  </si>
  <si>
    <t>Показатель исполнения мероприятия ниже планового в связи с отсутствием финансирования на ремонтные работы
Исполнение – 0,5</t>
  </si>
  <si>
    <t>Количество объектов спортивной инфраструктуры, оснащенных спортивно-технологическим оборудованием</t>
  </si>
  <si>
    <t>Данное мероприятие в  2022 году не планировалось, бюджетные ассигнования не выделялись.</t>
  </si>
  <si>
    <t>Муниципальная программа «Развитие туризма»</t>
  </si>
  <si>
    <t>Общий объем туристского потока в муниципальное образование «Город Калуга»</t>
  </si>
  <si>
    <t>тыс.чел.</t>
  </si>
  <si>
    <t>Ежегодное издание презентационной и имиджевой продукции (печатная, сувенирная)</t>
  </si>
  <si>
    <t>Количество установленных знаков туристической навигации на территории города Калуги</t>
  </si>
  <si>
    <t>Количество номинантов проекта "Калужское гостеприимство"</t>
  </si>
  <si>
    <t xml:space="preserve">Муниципальная программа «Экономическое развитие»  </t>
  </si>
  <si>
    <t>Объем инвестиций в основной капитал за счет всех источников финансирования (по крупным и средним предприятиям)</t>
  </si>
  <si>
    <t>млрд руб.</t>
  </si>
  <si>
    <t>Согласно прогнозу социально-экономического 
развития муниципального образования «Город 
Калуга» объём инвестиций по крупным и средним 
предприятиям за 2022 год достигнет показателей
40,9 млрд рублей.</t>
  </si>
  <si>
    <t>Число субъектов малого и среднего предпринимательства на 10000 человек населения</t>
  </si>
  <si>
    <t>Доля среднесписочной численности работников (без внешних совместителей) субъектов малого и среднего предпринимательства в среднесписочной численности работников (без внешних совместителей) всех предприятий и организаций, действующих на территории муниципального образования "Город Калуга"</t>
  </si>
  <si>
    <t>Коэффициент "рождаемости" субъектов малого и среднего предпринимательства (количество созданных в отчетном периоде малых и средних предприятий на 1 тыс. действующих на дату окончания отчетного периода малых и средних предприятий)</t>
  </si>
  <si>
    <t>Количество муниципальных унитарных предприятий, находящихся в стадии банкротства</t>
  </si>
  <si>
    <t>Количество проведенных мероприятий, направленных на стимулирование социально-экономического развития города Калуги</t>
  </si>
  <si>
    <t>Подпрограмма «Развитие инвестиционной привлекательности муниципального образования «Город Калуга"</t>
  </si>
  <si>
    <t>Количество новых рабочих мест, созданных в муниципальном образовании в результате привлечения инвестиций (нарастающим итогом)</t>
  </si>
  <si>
    <t>тыс. раб. мест</t>
  </si>
  <si>
    <t>Количество реализуемых инвестиционных проектов на территории муниципального образования "Город Калуга"</t>
  </si>
  <si>
    <t>Количество разработанных проектов для реализации на территории муниципального образования "Город Калуга" с целью предложения инвестору</t>
  </si>
  <si>
    <t>Количество проведенных консультаций для инвесторов</t>
  </si>
  <si>
    <t>Количество принятых делегаций, официальных представителей инвесторов, заинтересованных в развитии экономического сотрудничества с муниципальным образованием "Город Калуга"</t>
  </si>
  <si>
    <t>Подпрограмма «Содействие развитию малого и среднего предпринимательства в муниципальном образовании «Город Калуга»</t>
  </si>
  <si>
    <t>Общий объем расходов бюджета муниципального образования на развитие и поддержку малого и среднего предпринимательства в расчете на одно малое и среднее предприятие муниципального образования</t>
  </si>
  <si>
    <t>руб.</t>
  </si>
  <si>
    <t>Общий объем расходов бюджета муниципального образования на развитие и поддержку малого и среднего предпринимательства в расчете на одного жителя муниципального образования</t>
  </si>
  <si>
    <t>Коэффициент "реинвестирования" (доля объема расходов бюджета муниципального образования на развитие и поддержку малого и среднего предпринимательства в объеме налоговых поступлений от налога на совокупный доход)</t>
  </si>
  <si>
    <t>Доля вновь созданных в течение года субъектов малого и среднего предпринимательства, которым оказана поддержка в рамках муниципальной подпрограммы развития малого и среднего предпринимательства</t>
  </si>
  <si>
    <t>Количество проведенных информационно-консультационных, образовательных и деловых мероприятий</t>
  </si>
  <si>
    <t>Совместно с ТПП Калужской области, Калужским ЦНТИ, группой компаний «Камин» проведены 10 мероприятий (конференции, семинары, вебинары), для организаций и предпринимателей-субъектов МСП.</t>
  </si>
  <si>
    <t>Количество субъектов малого и среднего предпринимательства - резидентов бизнес-инкубаторов (нарастающим итогом)</t>
  </si>
  <si>
    <t>Муниципальная программа «Энергосбережение и повышение энергетической эффективности»</t>
  </si>
  <si>
    <t>Доля выполнения запланированных работ по техническому перевооружению отопительных котельных.</t>
  </si>
  <si>
    <t>Доля выполнения запланированных работ по реконструкции тепловых сетей.</t>
  </si>
  <si>
    <t xml:space="preserve">Реализация мероприятия предусмотрена в 2024 году </t>
  </si>
  <si>
    <t>Доля выполнения запланированных работ по внедрению энергосберегающих технологий.</t>
  </si>
  <si>
    <t>Доля выполнения запланированных работ по строительству объектов коммунальной инфраструктуры.</t>
  </si>
  <si>
    <t>Доля выполнения заявок на оснащение квартир муниципального жилого фонда индивидуальными приборами учета энергетических ресурсов и воды.</t>
  </si>
  <si>
    <t>Доля выполнения заявок на приобретение и установку коллективного (общедомового) прибора учета энергетического ресурса в многоквартирном доме.</t>
  </si>
  <si>
    <t>Доля выполнения заявок по замене вышедшего из строя газового оборудования на современное и энергоэффективное в муниципальном жилом фонде.</t>
  </si>
  <si>
    <t>Доля переведенных малоэтажных домов с центральной системы теплоснабжения на индивидуальное поквартирное от плановых значений.</t>
  </si>
  <si>
    <t>Доля выполнения утвержденного плана-графика по бесхозяйным объектам на текущий календарный год.</t>
  </si>
  <si>
    <t xml:space="preserve">Выполнение актуализации схем теплоснабжения и водоснабжения муниципального образования «Город Калуга» </t>
  </si>
  <si>
    <t>Муниципальная  программа «Гражданская инициатива»</t>
  </si>
  <si>
    <t>Подпрограмма «Общественное участие»</t>
  </si>
  <si>
    <t>Доля населения, проживающего на территории МО "Город Калуга", принимающего участие в мероприятиях, проводимых в рамках подпрограммы "Общественное участие"</t>
  </si>
  <si>
    <t>Количество изданных буклетов, газетных статей, телевизионных фильмов о деятельности ТОС</t>
  </si>
  <si>
    <t>Доля ТОС, принявших участие в мероприятиях, проводимых в рамках подпрограммы "Общественное участие"</t>
  </si>
  <si>
    <t>Количество ТОС, получивших материальную поддержку за счет предоставления муниципальных помещений для работы</t>
  </si>
  <si>
    <t>Помещения не предоставлялись</t>
  </si>
  <si>
    <t>Количество ТОС, победивших в конкурсах, проводимых в рамках подпрограммы «Общественное участие»</t>
  </si>
  <si>
    <t>В связи с увеличением количества участников городских конкурсов, 30 ТОС были признаны победителями конкурсов, входящих в подпрограмму «Общественное участие»</t>
  </si>
  <si>
    <t>Количество некоммерческих организаций, получивших субсидии</t>
  </si>
  <si>
    <t>Количество реализованных  инициативных проектов</t>
  </si>
  <si>
    <t>Конкурсный отбор прошли 5 инициативных проектов. Реализация 1 проекта перенесена с 2021 года.</t>
  </si>
  <si>
    <t xml:space="preserve">Подпрограмма «Патриотическое воспитание граждан муниципального образования «Город Калуга» </t>
  </si>
  <si>
    <t>Доля участия населения, проживающего на территории МО "Город Калуга", в мероприятиях, проводимых в рамках подпрограммы "Патриотическое воспитание граждан муниципального образования "Город Калуга"</t>
  </si>
  <si>
    <t>Количество юридических лиц всех форм собственности, принимавших участие в реализации мероприятий подпрограммы "Патриотическое воспитание граждан муниципального образования "Город Калуга"</t>
  </si>
  <si>
    <t>Количество изданных буклетов, газетных статей, телевизионных фильмов о деятельности ветеранских и общественных организаций</t>
  </si>
  <si>
    <t>Количество ветеранских и общественных организаций, принимавших участие в реализации мероприятий по патриотическому воспитанию граждан</t>
  </si>
  <si>
    <t>Подпрограмма «Повышение правовой культуры граждан муниципального образования «Город Калуга»</t>
  </si>
  <si>
    <t>Количество граждан, принявших участие в тематических мероприятиях, направленных на повышение правовой культуры</t>
  </si>
  <si>
    <t xml:space="preserve">Муниципальная программа 
«Поддержка развития Российского казачества на территории муниципального образования «Город Калуга» </t>
  </si>
  <si>
    <t>Количество членов казачьих обществ на территории муниципального образования «Город Калуга»</t>
  </si>
  <si>
    <t>Количество членов казачьих обществ отличается от запланированного, т. к. вступление в ряды казаков происходит на добровольной основе;   люди по собственному желанию  могут выйти из рядов казачьих обществ.</t>
  </si>
  <si>
    <t>Количество проведенных общественных мероприятий на территории муниципального образования «Город Калуга»
с участием самодеятельных казачьих коллективов</t>
  </si>
  <si>
    <t>ед</t>
  </si>
  <si>
    <t>Повышенный интерес к проведению  мероприятий  с участием самодеятельных казачьих коллективов казачьих.</t>
  </si>
  <si>
    <t>Количество проведенных мероприятий с участием казачьих кадет</t>
  </si>
  <si>
    <t>Повышенный интерес  казачьих кадет к участию в мероприятиях городского уровня.</t>
  </si>
  <si>
    <t>Количество проведенных общественных мероприятий регионального и межрегионального уровней в области спорта и культуры с участием казачества</t>
  </si>
  <si>
    <t>Количество прочих мероприятий (проведение семинаров, участие в конкурсах) с участием членов казачьих обществ, осуществляющих свою деятельность на территории муниципального образования «Город Калуга»</t>
  </si>
  <si>
    <t xml:space="preserve">Повышенный интерес представителей казачества в работе  семинаров, образовательных сессий. </t>
  </si>
  <si>
    <t>Количество учащихся МБОУ 10-18 лет в рамках функционирования казачьих классов, групп, объединений</t>
  </si>
  <si>
    <t>Количество кадет в казачьих кадетских классах (группах) в МБОУ «СОШ № 7», МБОУ «СОШ № 51», расположенных на территории муниципального образования «Город Калуга» увеличивается из-за повышенного интереса к обучению в классах с этнокультурным компанентом.</t>
  </si>
  <si>
    <t>Количество часов участия народных дружинников в охране общественного порядка из числа казачьих обществ</t>
  </si>
  <si>
    <t>Муниципальная программа "Семья и дети в муниципальном образовании"</t>
  </si>
  <si>
    <t>Количество получателей ежемесячного денежного вознаграждения</t>
  </si>
  <si>
    <t>Количество получателей ежемесячных денежных выплат</t>
  </si>
  <si>
    <t xml:space="preserve">Уменьшение количества выплат на детей, находящихся под опекой, связано с тем,  что прекращается выплата детям в связи с поступлением их в общеобразовательные учреждения с наличием интерната и профессиональные образовательные учреждения, расположенные на территории Калужской области, в соответствии с Законом Калужской области от 28.04.2005 N 61-ОЗ  "О размере, порядке назначения и выплаты денежных средств на содержание детей, находящихся под опекой или попечительством" </t>
  </si>
  <si>
    <t>Количество получателей меры социальной поддержки по обеспечению бесплатного проезда детей-сирот и детей, оставшихся без попечения родителей, и лиц из их числа</t>
  </si>
  <si>
    <t>Мера носит заявительный характер.</t>
  </si>
  <si>
    <t>Количество получателей единовременных денежных выплат</t>
  </si>
  <si>
    <t>Количество получателей ежемесячной компенсации на оплату расходов по договорам найма (поднайма) жилых помещений до фактического обеспечения жилым помещением специализированного жилищного фонда детям-сиротам и детям, оставшимся без попечения родителей, а также лицам из их числа, постоянно или преимущественно проживающим на территории Калужской области, имеющим право на предоставление жилых помещений специализированного жилищного фонда</t>
  </si>
  <si>
    <r>
      <rPr>
        <sz val="11"/>
        <rFont val="Times New Roman"/>
        <family val="1"/>
        <charset val="204"/>
      </rPr>
      <t xml:space="preserve">Увеличение количества выплат </t>
    </r>
    <r>
      <rPr>
        <sz val="11"/>
        <color indexed="8"/>
        <rFont val="Times New Roman"/>
        <family val="1"/>
        <charset val="204"/>
      </rPr>
      <t>связано с увеличением количества заявителей на выплату компенсаций на оплату расходов по договорам найма (поднайма) жилых помещений детям сиротам и детям, оставшимся без попечения родителей, а также лицам из их числа.</t>
    </r>
  </si>
  <si>
    <t>Количество получателей ежегодной единовременной выплаты на оплату лекарств</t>
  </si>
  <si>
    <t>Количество проведенных мероприятий в области опеки и попечительства</t>
  </si>
  <si>
    <t>Количество детей-сирот и детей, оставшихся без попечения родителей, состоящих на учете в муниципальном образовании "Город Калуга</t>
  </si>
  <si>
    <t>Дети, относящиеся к категории детей-сирот и детей, оставшихся без попечения родителей, выявленные и устроенные на территории МО «Город Калуга», выбыли в другие субъекты РФ. Большое количество детей достигло совершеннолетия</t>
  </si>
  <si>
    <t>Количество совершеннолетних недееспособных граждан и граждан, ограниченных в дееспособности, состоящих на учете в муниципальном образовании "Город Калуга"</t>
  </si>
  <si>
    <t>Численность выявленных детей-сирот и детей, оставшихся без попечения родителей</t>
  </si>
  <si>
    <t>Лишение родительских прав многодетных родителей, выявление на территории МО «Город Калуга» детей, родители которых проживают на территории  других муниципальных районов Калужской области, и находившихся в медицинских учреждениях, организациях для детей-сирот и детей, оставшихся без попечения родителей.</t>
  </si>
  <si>
    <t>Доля детей-сирот, детей, оставшихся без попечения родителей, устроенных в замещающие семьи, в том числе усыновленных (удочеренных), из числа выявленных детей-сирот, детей, оставшихся без попечения родителей</t>
  </si>
  <si>
    <t>Сотрудниками отдела ведется активная работа по семейному устройству детей-сирот и детей, оставшихся без попечения родителей</t>
  </si>
  <si>
    <t>Удельный вес совершеннолетних недееспособных граждан, находящихся под опекой физических лиц, по отношению к общему числу состоящих на учете совершеннолетних недееспособных граждан</t>
  </si>
  <si>
    <t>Сотрудниками отдела ведется активная работа с родственниками недееспособных граждан по вопросу оформления опеки над своими недееспособными родственниками.</t>
  </si>
  <si>
    <t>Муниципальная программа 
«Сохранение историко–архитектурного облика центра города «Старый город»</t>
  </si>
  <si>
    <t>Количество объектов культурного наследия, в отношении которых проведены мероприятия по их сохранению (историко-культурная экспертиза, разработана научно-проектная (проектная) документация, проведены работы по ремонту, реставрации, приспособлению для современного использования)</t>
  </si>
  <si>
    <t>Доля объектов культурного наследия местного (муниципального) значения, находящихся в неудовлетворительном (аварийном) состоянии</t>
  </si>
  <si>
    <t>Количество перечней, содержащих актуальные сведения об объектах культурного наследия местного (муниципального)</t>
  </si>
  <si>
    <t>Количество мероприятий, направленных на формирование понимания необходимости сохранения объектов культурного наследия, связанных с обеспечением государственной охраны, сохранением, использованием объектов культурного наследия</t>
  </si>
  <si>
    <t>шт</t>
  </si>
  <si>
    <t>Муниципальная программа «Городская среда»</t>
  </si>
  <si>
    <t xml:space="preserve"> Подпрограмма «Благоустроенный город»</t>
  </si>
  <si>
    <t>Количество и площадь объектов благоустройства, находящихся на обслуживании, увеличение посадки цветов</t>
  </si>
  <si>
    <t>Увеличение площади не достигнуто в связи с уменьшением количества вновь благоустраиваемых общественных территорий</t>
  </si>
  <si>
    <t>га</t>
  </si>
  <si>
    <t>Количество и площадь высаженных цветов</t>
  </si>
  <si>
    <t>Выделение большего финансирование позволило произвести посадку цветов в большем объеме и на большей площади</t>
  </si>
  <si>
    <t>кв.м</t>
  </si>
  <si>
    <t>Количество удаленных аварийных насаждений</t>
  </si>
  <si>
    <t>Перераспределение финансирования на более актуальные задачи позволило произвести снос большего количества аварийных деревьев.</t>
  </si>
  <si>
    <t>Количество деревьев, прошедших санитарную и омолаживающую обрезку</t>
  </si>
  <si>
    <t>Перераспределение финансирования на более актуальные задачи привело к уменьшению показателя</t>
  </si>
  <si>
    <t>Количество посаженных деревьев/кустарников</t>
  </si>
  <si>
    <t>Привлечение дополнительных средств позволило увеличить данный показатель.</t>
  </si>
  <si>
    <t>Объем утилизированных древесных отходов</t>
  </si>
  <si>
    <t>тыс.куб.м</t>
  </si>
  <si>
    <t>В 2022 году контрактов на утилизацию древесных отходов не заключалось.</t>
  </si>
  <si>
    <t>Демеркуризация ртутьсодержащих отходов</t>
  </si>
  <si>
    <t>В 2022 году контрактов на демеркуризацию ртутьсодержащих отходов не заключалос</t>
  </si>
  <si>
    <t>Площадь городских и сельских кладбищ, находящихся на обслуживании</t>
  </si>
  <si>
    <t xml:space="preserve">Площадь кладбищ была скорректирована в связи с проведением кадастрового учета земельных участков спецназначения (фактическое расширение- это освобождение земельного участка от зеленых насаждений и не влияет на изменение площади).  </t>
  </si>
  <si>
    <t>Количество обслуживаемых фонтанов</t>
  </si>
  <si>
    <t xml:space="preserve">В 2022 году был принят на обслуживание мультимедийный фонтан в Парке Юного зрителя на улице Марата.
</t>
  </si>
  <si>
    <t>Количество обслуживаемых туалетных кабин, модулей</t>
  </si>
  <si>
    <t>Обслуживание производится в рамках выделенного финансирования.</t>
  </si>
  <si>
    <t>Количество обслуживаемых муниципальных колодцев</t>
  </si>
  <si>
    <t>Выполнены работы по очистке и дезинфекции объектов в рамках выделенного финансирования.</t>
  </si>
  <si>
    <t>Количество обслуживаемых светильников</t>
  </si>
  <si>
    <t>Увеличение показателя связано с новым строительством и вводом в эксплуатацию новых линий освещения.</t>
  </si>
  <si>
    <t>Объем потребляемой энергии системами наружного освещения</t>
  </si>
  <si>
    <t>тыс.кВт.час</t>
  </si>
  <si>
    <t>Доля горения от общего количества обслуживаемых светильников, не менее</t>
  </si>
  <si>
    <t>Количество заменяемых светильников при проведении работ по капитальному ремонту</t>
  </si>
  <si>
    <t>В 2022 году работы по замене светильников в рамках проведения работ по капитальному ремонту не проводилось.</t>
  </si>
  <si>
    <t xml:space="preserve">Доля предприятий, имеющих допустимые нормативы выбросов вредных веществ в атмосферу МО «Город Калуга», к общему количеству предприятий муниципального образования «Город Калуга»  </t>
  </si>
  <si>
    <t>Доля территорий города, в которых уровень загрязнения воздуха превышает нормативные показатели</t>
  </si>
  <si>
    <t>Площадь рекультивации полигона ТБО</t>
  </si>
  <si>
    <t>В 2022 году работы по рекультивации полигона ТБО не проводились, мероприятия перенесены на 2025 год.</t>
  </si>
  <si>
    <t>Количество водоемов, подлежащих очистке</t>
  </si>
  <si>
    <t>В 2022 году финансирование на очистку водоемов не выделялось.</t>
  </si>
  <si>
    <t>Количество устроенных детских игровых и тренажерных комплексов</t>
  </si>
  <si>
    <t>В 2022 году установка производилась в соответствие с заявленными жителями потребностями в рамках выделенного финансирования.</t>
  </si>
  <si>
    <t>Количество установленных лавок и скамеек</t>
  </si>
  <si>
    <t>Протяженность установленного леерного ограждения</t>
  </si>
  <si>
    <t>п. м</t>
  </si>
  <si>
    <t>Снижение уровня износа объектов инженерной инфраструктуры наружного освещения</t>
  </si>
  <si>
    <t>Ввод в действие систем дождевой канализации</t>
  </si>
  <si>
    <t>м</t>
  </si>
  <si>
    <t>В 2022 году работ не проводилось, мероприятие перенесено на 2025 год.</t>
  </si>
  <si>
    <t>Количество отловленных безнадзорных животных</t>
  </si>
  <si>
    <t>Увеличение показателя связано с выделением дополнительного финансирования.</t>
  </si>
  <si>
    <t>Количество транспортируемых тел умерших</t>
  </si>
  <si>
    <t>В 2022 году финансирование не выделялось.</t>
  </si>
  <si>
    <t>Количество транспортируемых умерших животных</t>
  </si>
  <si>
    <t>Количество обслуживаемых муниципальных контейнерных площадок</t>
  </si>
  <si>
    <t>Увеличение показателя связано с выделением дополнительных средств на организацию новых контейнерных площадок</t>
  </si>
  <si>
    <t>Площадь обустроенных пешеходных дорожек</t>
  </si>
  <si>
    <t>Работы по обустройству дорожек велись в соответствие с планом, в рамках выделенного финансирования.</t>
  </si>
  <si>
    <t>Количество локаций праздничных украшений</t>
  </si>
  <si>
    <t>Несмотря на ограничение выделенных средств, работа по украшению города велась в плановом режиме, в том числе и привлечением сторонних организаций</t>
  </si>
  <si>
    <t>Площадь проездов, находящихся на обслуживании</t>
  </si>
  <si>
    <t>кв. м</t>
  </si>
  <si>
    <r>
      <rPr>
        <i/>
        <sz val="12"/>
        <rFont val="Times New Roman"/>
        <family val="1"/>
        <charset val="204"/>
      </rPr>
      <t xml:space="preserve"> В том числе</t>
    </r>
    <r>
      <rPr>
        <i/>
        <sz val="10"/>
        <rFont val="Times New Roman"/>
        <family val="1"/>
        <charset val="204"/>
      </rPr>
      <t xml:space="preserve">                   Подпрограмма  «Охрана окружающей среды муниципального образования «Город Калуга»</t>
    </r>
  </si>
  <si>
    <t>Доля предприятий, имеющих допустимые нормативы выбросов вредных веществ в атмосферу муниципального образования "Город Калуга", к общему количеству предприятий муниципального образования "Город Калуга"</t>
  </si>
  <si>
    <t>Муниципальная программа «Формирование современной городской среды»</t>
  </si>
  <si>
    <t xml:space="preserve"> Количество благоустроенных дворовых территорий многоквартирных домов
 </t>
  </si>
  <si>
    <t xml:space="preserve">В 2022 году комплексного благоустройства дворовых территорий не производилось (управлением жилищно-коммунального хозяйства проводились только работы по установке малых архитектурных форм на 20 дворовых территориях).
По условиям федерального проекта «Формирование комфортной городской среды», изменение показателей возможно только при комплексном благоустройстве дворовой территории с выполнением обязательного перечня работ: ремонт дворового проезда, организация освещения, установка лавочек и урн).
</t>
  </si>
  <si>
    <t>Площадь благоустроенных дворовых территорий</t>
  </si>
  <si>
    <t>В 2022 году комплексного благоустройства дворовых территорий не производилось, что по условиям проекта не позволяет увеличить значения показателя.</t>
  </si>
  <si>
    <t>Количество благоустроенных общественных территорий</t>
  </si>
  <si>
    <t>Площадь благоустроенных общественных территорий</t>
  </si>
  <si>
    <t>Муниципальная программа «Развитие образования в муниципальном образовании "Город Калуга"</t>
  </si>
  <si>
    <t>Открытие новых мест в дошкольных и общеобразовательных организациях:</t>
  </si>
  <si>
    <t>в дошкольных организациях</t>
  </si>
  <si>
    <t>кол-во</t>
  </si>
  <si>
    <t>в общеобразовательных организациях</t>
  </si>
  <si>
    <t>Реализация гарантий получения дошкольного, начального общего, основного общего, среднего общего образования</t>
  </si>
  <si>
    <t>Доля детей, включенных в муниципальную систему выявления, развития и поддержки детей и молодежи, проявляющих способности и таланты, в общей численности детей в возрасте 5-18 лет муниципального образования "Город Калуга"</t>
  </si>
  <si>
    <t>Подпрограмма «Функционирование системы образования"</t>
  </si>
  <si>
    <t>Численность обучающихся в учреждениях дошкольного образования</t>
  </si>
  <si>
    <t>человек</t>
  </si>
  <si>
    <t xml:space="preserve">Изменение демографической ситуации </t>
  </si>
  <si>
    <t>Численность обучающихся в учреждениях общего образования</t>
  </si>
  <si>
    <t>Численность обучающихся в учреждениях дополнительного образования детей</t>
  </si>
  <si>
    <t>Подпрограмма «Развитие дошкольного образования»</t>
  </si>
  <si>
    <t>Доступность дошкольного образования для детей в возрасте от 1 года до 3 лет</t>
  </si>
  <si>
    <t>Охват детей в возрасте от 1 года до 7 лет услугами дошкольного образования в общей численности детей соответсвующих возрастов в городе</t>
  </si>
  <si>
    <t>Удельный вес числа муниципальных дошкольных образовательных учреждений, удовлетворяющих требованиям комплексной безопасности</t>
  </si>
  <si>
    <t>Подпрограмма «Новая школа»</t>
  </si>
  <si>
    <t>Количество новых мест в общеобразовательных организациях, веденных путем строительства, приобретения (выкупа) зданий (пристроект к зданиям) общеобразазовательных организаций</t>
  </si>
  <si>
    <t> </t>
  </si>
  <si>
    <t>Количество новых мест, оборудованных в соответствии с современными требованиями</t>
  </si>
  <si>
    <t>Удельный вес количества муниципальных общеобразовательных организаций, удовлетворяющих требованиям комплексной безопасности</t>
  </si>
  <si>
    <t>Охват питания на бесплатной основе отдельных категорий обучающихся, определяемых постановлением Городской Управы города Калуги</t>
  </si>
  <si>
    <t>Подпрограмма «Одаренные дети Калуги»</t>
  </si>
  <si>
    <t>Количество побед, одержанных в региональных, всероссийских, международных конкурсах, соревнованиях, олимпиадах, конференциях, чтениях, турнирах и т.п., состязательных мероприятиях различной направленности</t>
  </si>
  <si>
    <t>Количество педагогов, получивших поддержку за работу с детьми и молодежью, проявляющими способности и таланты</t>
  </si>
  <si>
    <t>Муниципальная программа "Управление имущественным комплексом муниципального образования "Город Калуга"</t>
  </si>
  <si>
    <t>Доля неиспользуемых объектов, находящихся в казне муниципального образования "Город Калуга"</t>
  </si>
  <si>
    <t>(%)</t>
  </si>
  <si>
    <t xml:space="preserve">Отклонение связано с поступлением в казну МО «Город Калуга» помещений в расселенных аварийных многоквартирных жилых домах, являющихся ОКН, в отношении которых проводится работа по формированию единого объекта - нежилого здания. Здания впоследствии будут предоставлены инвесторам для проведения работ по сохранению и приспособлению под современные нужды. </t>
  </si>
  <si>
    <t>Количество объектов казны муниципального образования "Город Калуга" и выявленного бесхозяйного имущества, в отношении которых изготовлена техническая документация и получены экспертные заключения</t>
  </si>
  <si>
    <t>Отклонение связано с тем, что УЭИО был проведен значительный объем работ по подготовке документации для перевода из жилых в нежилые и формированию объекта целиком в отношении помещений в  расселенных многоквартирных жилых домах, являющихся ОКН.  </t>
  </si>
  <si>
    <t>2.1</t>
  </si>
  <si>
    <t>управлением городского хозяйства города Калуги/МКУ "СЕЗГХ"</t>
  </si>
  <si>
    <t xml:space="preserve">Отклонение связано с тем, что работы по паспортизации мостовых сооружений осуществлялись МКУ «СЕЗГХ» в ноябре-декабре 2022 года, после включения в муниципальную программу в качестве участника.
</t>
  </si>
  <si>
    <t>2.2</t>
  </si>
  <si>
    <t>управлением жилищно-коммунального хозяйства города Калуги</t>
  </si>
  <si>
    <t>2.3</t>
  </si>
  <si>
    <t>управлением экономики и имущественных отношений города Калуги</t>
  </si>
  <si>
    <t>Количество объектов, по которым проведена оценка рыночной стоимости арендной платы и иного пользования муниципальным имуществом</t>
  </si>
  <si>
    <t xml:space="preserve">Отклонение связано с расторжением договора аренды с арендатором - ООО «Среда обитания» </t>
  </si>
  <si>
    <t>Количество объектов, по которым проведена оценка рыночной стоимости объектов недвижимости, находящихся в собственности муниципального образования "Город Калуга", земельных участков под подлежащими приватизации отдельно стоящими объектами недвижимости</t>
  </si>
  <si>
    <t>Отклонение обусловлено  необходимостью оценки объектов (в том числе долей в праве на муниципальное имущество), приватизация которых была осуществлена в связи с  обращениями лиц, имеющих преимущественное право их приобретения, а также с тем, что в конце 2022 года были оценены объекты, включенные в прогнозный план  приватизации 2023 года.</t>
  </si>
  <si>
    <t>4.1</t>
  </si>
  <si>
    <t>Количество объектов муниципального имущества, в отношении которых проведены мероприятия по оценке рыночной стоимости</t>
  </si>
  <si>
    <t>Не запланированы в 2022 году</t>
  </si>
  <si>
    <t>Количество подлежащих приватизации муниципальных унитарных предприятий, в отношении которых проведен внешний аудит</t>
  </si>
  <si>
    <t>Выполнение плана поступлений в бюджет муниципального образования "Город Калуга" неналоговых доходов от аренды муниципального имущества</t>
  </si>
  <si>
    <t>В соответствии с решениями Городской Думы города Калуги от 08.12.2021 № 278, 279 базовая арендная ставка увеличена на 5,02%, в связи с чем пересмотрена арендная плата по 23 договорам аренды муниципального имущества.
С начала года на основании отчетов об оценке увеличена арендная плата по 14 договорам аренды. С начала года заключены 12 новых договоров аренды </t>
  </si>
  <si>
    <t>Выполнение плана (программы) приватизации муниципального имущества по доходам бюджета муниципального образования "Город Калуга"</t>
  </si>
  <si>
    <t>Количество хозяйственных обществ (товариществ), в которых проведена оценка рыночной стоимости акций (доли, вкладов) (ед.)</t>
  </si>
  <si>
    <t>Количество жилых помещений, в отношении которых осуществлена приватизация</t>
  </si>
  <si>
    <t>Количество объектов, в отношении которых проведены мероприятия по охране и содержанию</t>
  </si>
  <si>
    <t>Муниципальная программа «Развитие транспортной системы и безопасность дорожного движения»</t>
  </si>
  <si>
    <t>Подпрограмма «Совершенствование и развитие улично-дорожной сети на территории города Калуги»</t>
  </si>
  <si>
    <t>Доля протяжённости дорог, соответствующих нормативным требованиям, от общей протяжённости дорог</t>
  </si>
  <si>
    <t>Доля протяженности дорожной сети городской агломерации «Калужская агломерация», соответствующей нормативным требованиям (г.Калуга)</t>
  </si>
  <si>
    <t>Увеличение протяженности дорожной сети за счет реализации программных мероприятий по строительству</t>
  </si>
  <si>
    <t>км</t>
  </si>
  <si>
    <t>Мероприятия не осуществлялись</t>
  </si>
  <si>
    <t>Увеличение протяженности дорожной сети за счет реализации регионального проекта «Дорожная сеть» в рамках национального проекта «Безопасные и качественные автомобильные дороги»</t>
  </si>
  <si>
    <t>Объем ввода в эксплуатацию дорожной сети за счет реализации регионального проекта «Дорожная сеть» в рамках национального проекта «Безопасные и качественные автомобильные дороги»</t>
  </si>
  <si>
    <t>Доля протяженности дорожной сети городской агломерации «Калужская агломерация», работающей в режиме перегрузки (г.Калуга)</t>
  </si>
  <si>
    <t>Показатель находится на уровне планируемого значения</t>
  </si>
  <si>
    <t>Количество мест концентрации дорожно-транспортных происшествий (аварийно-опасных участков) на дорожной сети городской агломерации «Калужская агломерация» (г.Калуга)</t>
  </si>
  <si>
    <t>Протяженности тротуаров за счет реализации программных мероприятий по строительству</t>
  </si>
  <si>
    <t>Подпрограмма «Совершенствование организации транспортного обслуживания населения на территории муниципального образования «Город Калуга»</t>
  </si>
  <si>
    <t>Доля перевозок пассажиров муниципальным общественным транспортом</t>
  </si>
  <si>
    <t>Количество маршрутных транспортных средств, оборудованных АСОП</t>
  </si>
  <si>
    <t>Количество проверок соблюдения требований по осуществлению регулярных перевозок пассажиров</t>
  </si>
  <si>
    <t xml:space="preserve">Количество пассажиров, перевезенных речным транспортом </t>
  </si>
  <si>
    <t>Значение индикатора не установлено</t>
  </si>
  <si>
    <t>Подпрограмма  «Благоустройство дворовых территорий и междворовых проездов на территории муниципального образования «Город Калуга»</t>
  </si>
  <si>
    <t>Доля отремонтированных дворовых территорий и междворовых проездов от общего количества дворовых территорий, расположенных в границах города Калуги</t>
  </si>
  <si>
    <t>Объем выполненных работ по устранению деформаций (выбоин, просадок, трещин и других дефектов) асфальтобетонного покрытия дворовых территорий и междворовых проездов, расположенных в границах города Калуги</t>
  </si>
  <si>
    <t>Подпрограмма «Повышение безопасности дорожного движения на территории 
муниципального образования «Город Калуга»</t>
  </si>
  <si>
    <t>Количество дорожно-транспортных происшествий</t>
  </si>
  <si>
    <t>Количество модернизированных светофорных объектов</t>
  </si>
  <si>
    <t>Количество установленных светофорных объектов</t>
  </si>
  <si>
    <t xml:space="preserve">Доля  нанесённой горизонтальной дорожной разметки от общего  количества требуемой разметки </t>
  </si>
  <si>
    <t>Количество установленных дорожных знаков</t>
  </si>
  <si>
    <t>Количество обслуживаемых светофорных объектов</t>
  </si>
  <si>
    <t>Количество обслуженных барьерных и пешеходных ограждений</t>
  </si>
  <si>
    <t>п.м.</t>
  </si>
  <si>
    <t>Количество оборудованных мобильных детских автогородков</t>
  </si>
  <si>
    <t>Количество выданных световозвращающих браслетов для пешеходов</t>
  </si>
  <si>
    <t>Прочие мероприятия программы</t>
  </si>
  <si>
    <t>Количество платных парковочных мест</t>
  </si>
  <si>
    <t>Муниципальная программа «Обеспечение доступным и комфортным жильем и коммунальными услугами населения муниципального образования 
«Город Калуга»</t>
  </si>
  <si>
    <t>Подпрограмма «Капитальный ремонт многоквартирных жилых домов муниципального образования «Город Калуга»</t>
  </si>
  <si>
    <t>Количество жилых помещений, входящих в состав муниципального жилищного фонда, в которых проведен капитальный ремонт</t>
  </si>
  <si>
    <t>Отклонение показателя (индикатора) от запланированного в связи недостаточным финансированием</t>
  </si>
  <si>
    <t>Количество многоквартирных жилых домов, в которых проведен ремонт общего имущества во исполнение судебных актов</t>
  </si>
  <si>
    <t>Отклонение показателя (индикатора) от запланированного в связи недостаточным финансированием.</t>
  </si>
  <si>
    <t>Доля оплаты взносов муниципального образования "Город Калуга" в фонд капитального ремонта за муниципальные жилые помещения</t>
  </si>
  <si>
    <t>Подпрограмма «Переселение граждан из аварийного жилищного фонда в муниципальном образовании «Город Калуга»</t>
  </si>
  <si>
    <t>Количество отселенных жилых помещений аварийных домов</t>
  </si>
  <si>
    <t>Отклонение показателя (индикатора) от запланированного произошло в связи с тем, что приобретенные в 2022 году жилые помещения (345 квартиры) в соответствии с заключенными контрактами будут переданы муниципальному образованию «Город Калуга» - 02.10.2023.</t>
  </si>
  <si>
    <t>Количество расселенных аварийных домов</t>
  </si>
  <si>
    <t>Отклонение показателя (индикатора) от запланированного произошло в связи с тем, что в 2022 году жилые помещения (345 квартиры) в соответствии с заключенными контрактами будут переданы муниципальному образованию «Город Калуга» - 02.10.2023</t>
  </si>
  <si>
    <t>Количество человек, переселенных из аварийного жилищного фонда</t>
  </si>
  <si>
    <t>Количество квадратных метров жилых помещений расселенных аварийных домов</t>
  </si>
  <si>
    <t>Отклонение показателя (индикатора) от запланированного произошло в связи с тем, что приобретенные в 2022 году жилые помещения (345 квартиры) в соответствии с заключенными контрактами будут переданы муниципальному образованию «Город Калуга» - 02.10.2023. В этой связи расселить предполагаемый объем аварийного жилищного фонда не представлялось возможным.</t>
  </si>
  <si>
    <t>Доля расселенных  аварийных жилых домов в общем количестве аварийных домов, предлагаемых к расселению</t>
  </si>
  <si>
    <t>Отклонение показателя (индикатора) от запланированного произошло в связи с тем, что приобретенные в 2022 году жилые помещения (345 квартир) в соответствии с заключенными контрактами будут переданы муниципальному образованию «Город Калуга» - 02.10.2023.</t>
  </si>
  <si>
    <t>Подпрограмма «Обеспечение жильем молодых семей в муниципальном образовании «Город Калуга»</t>
  </si>
  <si>
    <t>Количество молодых семей, улучшивших жилищные условия в результате предоставления социальной выплаты на приобретение жилья или строительство индивидуального жилого дома (в том числе с использованием заемных средств)</t>
  </si>
  <si>
    <t>число семей</t>
  </si>
  <si>
    <t>Подпрограмма «Строительство и реконструкция объектов водоснабжения и водоотведения муниципального образования «Город Калуга»</t>
  </si>
  <si>
    <t xml:space="preserve">Доля населения потребляющая качественную питьевую воду </t>
  </si>
  <si>
    <t>Доля населения обеспеченного центральным водоснабжением</t>
  </si>
  <si>
    <t>Количество жилых помещений, находящихся в муниципальной собственности, в которых проведен ремонт в соответствии с предписаниями государственной жилищной инспекции</t>
  </si>
  <si>
    <t>Отклонение показателя (индикатора) от запланированного произошло в связи отсутствием предписаний ГЖИ.</t>
  </si>
  <si>
    <t>Площадь жилых помещений, находящихся в муниципальной собственности муниципального образования  «Город Калуга»  до их заселения</t>
  </si>
  <si>
    <t>Предоставление субсидии носит заявительный характер</t>
  </si>
  <si>
    <t>Площадь муниципальных жилых помещений, признанных в установленном порядке непригодными для проживания, по которым осуществляется возмещение управляющим организациям недополученных доходов в части платы за содержание и текущий ремонт за исключением платы за вывоз отходов</t>
  </si>
  <si>
    <t>Площадь муниципальных жилых помещений, не оборудованных системами водоотведения, по которым осуществляется возмещение управляющим организациям недополученных доходов в части платы за вывоз отходов</t>
  </si>
  <si>
    <t>Площадь муниципальных жилых помещений, оборудованных водопроводом и местным водоотведением (септиками), по которым осуществляется возмещение управляющим организациям недополученных доходов в части платы за вывоз отходов</t>
  </si>
  <si>
    <t>Количество инженерных сетей, находящихся на содержании в муниципальном образовании «Город Калуга»</t>
  </si>
  <si>
    <t>Количество инженерных сетей по состоянию на 31.12.2022, находящиеся в казне муниципального образования «Город Калуга»</t>
  </si>
  <si>
    <t>Количество жилых домов, отключенных от сетей инженерно-технического обеспечения</t>
  </si>
  <si>
    <t>Количество вывезенного мусора из муниципальных жилых помещений</t>
  </si>
  <si>
    <t>кол-во помещений</t>
  </si>
  <si>
    <t>Количество обследованных строительных конструкций в многоквартирных жилых домах, входящих в состав муниципального жилищного фонда</t>
  </si>
  <si>
    <t xml:space="preserve">Объем  предоставленной субсидии юридическим лицам в целях возмещения недополученных доходов в связи с оказанием услуг по отоплению многоквартирных домов, расположенных на территории муниципального образования «Город Калуга» </t>
  </si>
  <si>
    <t>тыс.руб.</t>
  </si>
  <si>
    <t>Количество многоквартирных жилых домов в которых осуществлен  капитальный ремонт общего имущества</t>
  </si>
  <si>
    <t xml:space="preserve">Муниципальная программа 
</t>
  </si>
  <si>
    <t xml:space="preserve">«Развитие сельского хозяйства и регулирования рынков сельскохозяйственной продукции, сырья и продовольствия» </t>
  </si>
  <si>
    <t>Объем валовой сельскохозяйственной продукции во всех категориях хозяйств</t>
  </si>
  <si>
    <t>млн руб.</t>
  </si>
  <si>
    <t>Количество организованных мероприятий консультационно-информационного содержания (семинаров, лекций), выставок, ярмарок, конкурсов и других мероприятий в сельском хозяйстве, направленных на стимулирование сбыта продукции и обеспечение условий функционирования агропромышленного комплекса</t>
  </si>
  <si>
    <t>Выполнение части рекомендуемой рациональной среднедушевой нормы потребления молока (молоко и молокопродукты - всего в пересчете на молоко),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</si>
  <si>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Выполнение части рекомендуемой рациональной среднедушевой нормы потребления картофеля,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</si>
  <si>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Выполнение части рекомендуемой рациональной среднедушевой нормы потребления овощей, производимых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</si>
  <si>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Подпрограмма муниципального образования «Город Калуга» «Развитие молочного скотоводства в муниципальном образовании «Город Калуга»</t>
  </si>
  <si>
    <t>Поголовье крупного рогатого скота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</si>
  <si>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гол.</t>
  </si>
  <si>
    <t>Поголовье коров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</si>
  <si>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Прогнозный показатель выполнен.
Поголовье коров АО «Совхоз Росва» -   260 гол., ИП Глава К(Ф)Х Тарасенков В.Г. - 250 гол.</t>
  </si>
  <si>
    <t>Валовое производство молока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</si>
  <si>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т</t>
  </si>
  <si>
    <t>Прогнозный показатель выполнен.
Производство молока сельскохозяйственными предприятиями - 1705,6 т (в т.ч. АО «Совхоз Росва» - 1705,6 т);
- крестьянскими-фермерскими хозяйствами   -  1487,9 т (в т.ч. ИП Глава К(Ф)Х Тарасенкрв В.Г. - 1487,9 т)</t>
  </si>
  <si>
    <t>Реализация молока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</si>
  <si>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Прогнозный показатель выполнен.
Реализация молока сельскохозяйственными предприятиями - 1587,232 т  (в т.ч. АО «Совхоз Росва» - 1587,232 т), 
- крестьянскими-фермерскими хозяйствами  -  1341,7 т (в т.ч. ИП Глава К(Ф)Х Тарасенков В.Г. - 1341,7 т)</t>
  </si>
  <si>
    <t>Надой на корову в год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</si>
  <si>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кг</t>
  </si>
  <si>
    <t xml:space="preserve">Прогнозный показатель выполнен.
Продуктивность 1 коровы по сельскохозяйственным предприятиям и крестьянским (фермерским) хозяйствам за  2022 год составила 6262,0 кг,  при этом наивысшая продуктивность коров достигнута ОА «Совхоз Росва» - 6560 кг: продуктивность коров на роботизированной ферме ИП Глава К(Ф)Х Тарасенков В.Г.. - 6293 кг 
</t>
  </si>
  <si>
    <t xml:space="preserve">Подпрограмма «По сохранению и воспроизводству плодородия почв, поддержке отдельных отраслей сельскохозяйственного производства сельскохозяйственных товаропроизводителей, расположенных на территории муниципального образования
 «Город Калуга»                                </t>
  </si>
  <si>
    <t>Валовое производство зерна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</si>
  <si>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Невыполнение показателя произошло из-за снижения посевных площадей под зерновые культуры в связи с фактическим прекращением основной хозяйственной деятельности ЗАО «Калуга-Молоко по причине банкротства</t>
  </si>
  <si>
    <t xml:space="preserve">Валовое производство картофеля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t>
  </si>
  <si>
    <t>Невыполнение показателя произошло из-за недостижения ООО «Козельские овощи» планируемого объема посадки картофеля</t>
  </si>
  <si>
    <t>Валовое производство овощей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</si>
  <si>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 т</t>
  </si>
  <si>
    <t xml:space="preserve">Прогнозный показатель выполнен.
Производство овощей открытого грунта составило 727,02 т, овощей закрытого грунта - 56 т
</t>
  </si>
  <si>
    <t xml:space="preserve">Увеличение посевных площадей сельскохозяйственных культур сельскохозяйственными товаропроизводителями, в том числе за счет вовлечения в сельскохозяйственный оборот неиспользуемых земель </t>
  </si>
  <si>
    <t>Невыполнение показателя произошло в связи с фактическим прекращением основной хозяйственной деятельности ЗАО «Калуга-Молоко по причине банкротства и, соответственно, со снижением посевных площадей</t>
  </si>
  <si>
    <t>«Территориальное планирование и градостроительное зонирование муниципального образования «Город Калуга»</t>
  </si>
  <si>
    <t>Количество актуальных документов территориального планирования городского округа "Город Калуга"</t>
  </si>
  <si>
    <t>Количество актуальных документов градостроительного зонирования городского округа "Город Калуга"</t>
  </si>
  <si>
    <t>Количество проектов планировок и проектов межевания территорий городского округа "Город Калуга"</t>
  </si>
  <si>
    <t>Плановый показатель указывался ориентировочно и уточнился только в процессе проведения указанных работ</t>
  </si>
  <si>
    <t>Количество актуальных местных нормативов градостроительного проектирования городского округа "Город Калуга"</t>
  </si>
  <si>
    <t>Доля территориальных зон, сведения о границах которых внесены в Единый государственный реестр недвижимости, в общем количестве территориальных зон, установленных Правилами землепользования и застройки на территории городского округа "Город Калуга"</t>
  </si>
  <si>
    <t>Доля населенных пунктов городского округа "Город Калуга", сведения о границах которых внесены в Единый государственный реестр недвижимости, в общем количестве населенных пунктов городского округа "Город Калуга"</t>
  </si>
  <si>
    <t>Количество земельных участков, по которым выполнены кадастровые работы по устранению реестровых ошибок, выявленных при внесении в сведения ЕГРН описаний границ населенных пунктов и территориальных зон</t>
  </si>
  <si>
    <t xml:space="preserve">Фактический показатель изменился в связи с проведенным анализом и уменьшением количества земельных участков, по которым необходимо провести данное мероприятие. </t>
  </si>
  <si>
    <t>Количество объектов недвижимости, в отношении которых проведены комплексные кадастровые работы</t>
  </si>
  <si>
    <t>Площадь земельных участков, в отношении которых проведены кадастровые работы</t>
  </si>
  <si>
    <t>Показатель запланирован с 2023 года</t>
  </si>
  <si>
    <t>Количество публикаций по пропаганде донорства</t>
  </si>
  <si>
    <t>В связи с увеличением охвата населения профилактическими мероприятиями</t>
  </si>
  <si>
    <t>Количество публикаций по санитарно-гигиеническому просвещению населения</t>
  </si>
  <si>
    <t xml:space="preserve">Количество публикаций о возможности распространения социально значимых заболеваний и заболеваний, представляющих опасность для окружающих, на территории муниципального образования </t>
  </si>
  <si>
    <t>Количество публикаций по пропаганде охраны здоровья граждан от воздействия окружающего табачного дыма, последствий потребления табака или потребления никотинсодержащей продукции на территории муниципального образования «Город Калуга»</t>
  </si>
  <si>
    <t>Приложение №2</t>
  </si>
  <si>
    <t>Оценка степени достижения целей и решения задач муниципальных программ муниципального образования</t>
  </si>
  <si>
    <t xml:space="preserve"> «Город Калуга»</t>
  </si>
  <si>
    <t>№ п/п</t>
  </si>
  <si>
    <t>Наименование программы</t>
  </si>
  <si>
    <t>Сумма степени достижения индикаторов (показателей) (∑Сi)</t>
  </si>
  <si>
    <t>Количество индикаторов (показателей) (n)</t>
  </si>
  <si>
    <t>Оценка степени достижения целей и решения задач (С)</t>
  </si>
  <si>
    <t>Примечание</t>
  </si>
  <si>
    <t xml:space="preserve">Степень достижения целей и решения задач 1 </t>
  </si>
  <si>
    <t>Муниципальная программа «Развитие культуры и искусства муниципального образования «Город Калуга»</t>
  </si>
  <si>
    <r>
      <rPr>
        <sz val="11"/>
        <color indexed="8"/>
        <rFont val="Times New Roman"/>
        <family val="1"/>
        <charset val="204"/>
      </rPr>
      <t>Утверждена постановлением Городской Управы города Калуги № 543-п от 31 декабря 2019 г.(в ред. Постановлений Городской Управы г. Калуги от 07.07.2020 № 188-п, от 05.11.2020 № 322-п, от 19.04.2021 № 141-п, 30.09.2021 № 353-п, от 28.02.2022 № 82-п, 10.06.2022 №226-п)</t>
    </r>
    <r>
      <rPr>
        <b/>
        <sz val="11"/>
        <color indexed="8"/>
        <rFont val="Times New Roman"/>
        <family val="1"/>
        <charset val="204"/>
      </rPr>
      <t xml:space="preserve"> </t>
    </r>
  </si>
  <si>
    <t>Срок реализации: 2020-2025 гг.</t>
  </si>
  <si>
    <t>в состав программы входят</t>
  </si>
  <si>
    <t>Следующие показатели повлияли на уменьшение степени достижения целей и решения задач:</t>
  </si>
  <si>
    <t xml:space="preserve">Прочие </t>
  </si>
  <si>
    <t xml:space="preserve">Муниципальная программа «Формирование современной городской среды» </t>
  </si>
  <si>
    <t xml:space="preserve">Утверждена постановлением Городской Управы города Калуги № 439-п от 27 декабря 2017 г. (в ред. Постановлений Городской Управы г. Калуги от 30.03.2018 № 114-п, от 23.10.2018 № 356-п, от 05.12.2018 № 424-п, от 29.03.2019 № 218-п, от 09.08.2019 № 301-п (ред.12.08.2019), от 27.12.2019 № 517-п, от 28.02.2020 № 61-п, от 29.10.2020 № 318-п, от 09.03.2021 № 73-п, от 17.03.2021 № 85-п, от 22.09.2021 № 338-п, от 02.03.2022 № 86-п, от 08.04.2022 № 136-п, от 01.11.2022 № 397-п)) </t>
  </si>
  <si>
    <t>Срок реализации: 2018-2024 гг.</t>
  </si>
  <si>
    <t>Муниципальная программа «Доступная среда в муниципальном образовании «Город Калуга»</t>
  </si>
  <si>
    <t>Утверждена постановлением Городской Управы города Калуги № 540-п от 31 декабря 2019 г.  (в ред. Постановлений Городской Управы г. Калуги от 20.04.2021 № 147-п, от 21.06.2021 № 217-п, от 03.02.2022, № 31-п, от 25.03.2022 № 121-п, от 14.12.2022 № 465-п)</t>
  </si>
  <si>
    <t xml:space="preserve">Муниципальная программа «Энергосбережение и повышение энергетической эффективности»  </t>
  </si>
  <si>
    <t>Утверждена постановлением Городской Управы города Калуги № 558-п от 31 декабря 2019 г.  (в ред. Постановлений Городской Управы г. Калуги от 15.09.2022 № 337-п, от 19.09.2022 № 346-п, от 23.12.2022 № 484-п)</t>
  </si>
  <si>
    <t>Муниципальная программа «Организация отдыха, оздоровления, творческого досуга, занятости детей и подростков муниципального образования «Город Калуга» в каникулярное время»</t>
  </si>
  <si>
    <t>Утверждена постановлением Городской Управы города Калуги № 550-п от 31 декабря 2019 г.(в ред. Постановлений Городской Управы города Калуги от 06.05.2020 №133-п, от 30.12.2020 №411-п, от 28.12.2021 №450-п, от 28.02.2022 № 83-п, ри 17.11.2022 № 406-п)</t>
  </si>
  <si>
    <t>Муниципальная программа «Развитие образования в муниципальном образовании «Город Калуга»</t>
  </si>
  <si>
    <t xml:space="preserve">Утверждена постановлением Городской Управы города Калуги № 485-п от 18 декабря 2019 г. (в ред. Постановлений Городской Управы г. Калуги от 19.02.2020 № 51-п, от 05.06.2020 № 172-п, от 26.08.2020 № 253-п, от 23.10.2020 № 313-п, от 10.12.2020 № 382-п, от 12.05.2021 № 174-п, от 23.06.2021 № 220-п, от 30.08.2021 № 319-п, от 12.10.2021 № 364-п, от 20.12.2021  № 435-п, от 03.03.2022 № 92-п, от 04.05.2022 № 174-п, от 31.08.2022 № 326-п) </t>
  </si>
  <si>
    <t>Срок реализации: 2020 -2025 гг.</t>
  </si>
  <si>
    <t>в состав программы входят:</t>
  </si>
  <si>
    <t>Прочие мероприятия</t>
  </si>
  <si>
    <t>Подпрограмма "Функционирование системы образования"</t>
  </si>
  <si>
    <t xml:space="preserve"> На уменьшение степени достижения целей и решения задач повлияли следующие показатели:</t>
  </si>
  <si>
    <t xml:space="preserve">1) Численность обучающихся в учреждениях дошкольного образования (план - 21 250, факт - 21 176). Причиной явилось изменение демографической ситуации. </t>
  </si>
  <si>
    <t>Подпрограмма "Развитие дошкольного образования"</t>
  </si>
  <si>
    <t>3</t>
  </si>
  <si>
    <t>Муниципальная программа «Информационное общество» (Электронный муниципалитет)</t>
  </si>
  <si>
    <t>Утверждена постановлением Городской Управы города Калуги № 532-п от 31 декабря 2019 г. (в ред.Постановления Городской Управы г.Калуги от 16.06.2021 № 212-п, от 19.07.2022 № 269-п))</t>
  </si>
  <si>
    <t>1) Доля обслуживания полученных заявок по диагностике и ремонту техники и оборудования, находящегося в оперативном управлении Органов, в общем количестве поступивших заявок (план - 100%, факт - 99%). Отклонение значения показателя от планового обусловлено выполнением мероприятий в рамках лимитов бюджетных обязательств на ремонт техники и оборудования.</t>
  </si>
  <si>
    <t>Муниципальная программа «Гражданская инициатива»</t>
  </si>
  <si>
    <t xml:space="preserve">Утверждена постановлением Городской Управы города Калуги № 8-п от 20 января 2020 г. (в ред. Постановлений Городской Управы г. Калуги от 20.03.2020 № 80-п, от 25.03.2020 № 84-п, от 31.07.2020 № 213-п, от 13.08.2020 № 236-п, от 12.11.2020 № 336-п, от 21.04.2021 N 151-п, от 09.06.2021 N 209-п, от 25.06.2021 N 224-п, от 01.09.2021 N 322-п, от 24.03.2022 № 116-п, от 23.05.2022 № 189-п, от 20.07.2022 № 270-п, от 08.12.2022 № 455-п) </t>
  </si>
  <si>
    <t xml:space="preserve">Подпрограмма «Общественное участие» </t>
  </si>
  <si>
    <t>Подпрограмма «Патриотическое воспитание граждан муниципального образования «Город Калуга»</t>
  </si>
  <si>
    <t xml:space="preserve">Степень достижения целей и решения задач от 0,9 до 1 </t>
  </si>
  <si>
    <t>Муниципальная программа «Комплексная профилактика правонарушений на территории муниципального образования «Город Калуга»</t>
  </si>
  <si>
    <t>Утверждена постановлением Городской Управы города Калуги № 545-п от 31 декабря 2019 г.  (в ред. Постановлений Городской Управы г. Калуги от 19.04.2021 N 143-п, от 14.01.2022 № 3-п, от 14.03.2022 № 104-п, от 04.04.2022 № 134-п)</t>
  </si>
  <si>
    <t xml:space="preserve">Утверждена постановлением Городской Управы города Калуги № 513-п от 26 декабря 2019 г. (в ред. Постановлений Городской Управы г. Калуги от 23.06.2020 № 183-п, от 24.09.2020 № 287-п, от 25.11.2020 № 355-п, от 30.03.2021 № 109-п, ри 17.01.2022 № 4-п, от 19.04.2022 № 155-п) </t>
  </si>
  <si>
    <t xml:space="preserve">Муниципальная программа «Повышение эффективности муниципального управления в муниципальном образовании «Город Калуга» </t>
  </si>
  <si>
    <t>Утверждена постановлением Городской Управы города Калуги № 541-п от 31 декабря 2019 г. (в ред. Постановлений Городской Управы г. Калуги от 22.03.2021 №98-п, от 25.03.2022 № 123-п)</t>
  </si>
  <si>
    <t>Муниципальная программа «Безопасность жизнедеятельности населения муниципального образования «Город Калуга»</t>
  </si>
  <si>
    <t>Утверждена постановлением Городской Управы города Калуги № 530-п от 31 декабря 2019 г. (в ред. Постановлений Городской Управы г. Калуги от 06.11.2020 № 331-п, от 01.04.2021 № 117-п, от 23.07.2021 № 251-п, от 09.08.2022 № 300-п)</t>
  </si>
  <si>
    <t>Срок действия программы: 2020-2025 гг.</t>
  </si>
  <si>
    <t>Прочие</t>
  </si>
  <si>
    <t>Подпрограмма «Развитие и совершенствование гражданской обороны муниципального образования «Город Калуга»;</t>
  </si>
  <si>
    <t xml:space="preserve">1) Укомплектованность запасов продовольствия, медицинских средств индивидуальной защиты и иных средств (план-98%, факт -85,3%).  Данный показатель не выполнен, это связано с изменением объемов и  количества наименований номенклатуры запасов в соответствии с изменениями в нормативно-правовых документах.( приказ МЧС России № 701 от 18.12.2014 года).  </t>
  </si>
  <si>
    <t>Подпрограмма «Предупреждение и ликвидация последствий чрезвычайных ситуаций на территории муниципального образования «Город Калуга» и обеспечение первичных мер пожарной безопасности»</t>
  </si>
  <si>
    <t>1) Количество деструктивных событий (план - 207 ед, факт - 159 ед.). Невыполнение в связи с  проводимой профилактической  работой по пропаганде.</t>
  </si>
  <si>
    <t xml:space="preserve">1) Уровень готовности интеграционной платформы АПК "Безопасный город" (план - 80%, факт — 40%). Невыполнение  показателя произошло в связи с  несвоевременным согласованием МЧС и МБУ «Калугаблагоустройство»  графика мест установки камер видеонаблюдения   </t>
  </si>
  <si>
    <t xml:space="preserve">Муниципальная программа «Развитие физической культуры и спорта в муниципальном образовании «Город Калуга» </t>
  </si>
  <si>
    <t>Утверждена постановлением Городской Управы города Калуги № 546-п от 31 декабря 2019 г.  (в ред. Постановления Городской Управы г. Калуги от от 15.07.2020 N 193-п, от 04.12.2020 N 375-п, от 20.01.2021 N 8-п, от 16.03.2021 N 83-п, от 31.08.2021 N 320-п, от 20.10.2021 N 373-п, от 28.04.2022 № 164-п)</t>
  </si>
  <si>
    <r>
      <rPr>
        <sz val="11"/>
        <color indexed="8"/>
        <rFont val="Times New Roman"/>
        <family val="1"/>
        <charset val="204"/>
      </rPr>
      <t>Срок реализации: 2020-2025 гг</t>
    </r>
    <r>
      <rPr>
        <b/>
        <sz val="11"/>
        <color indexed="8"/>
        <rFont val="Times New Roman"/>
        <family val="1"/>
        <charset val="204"/>
      </rPr>
      <t>.</t>
    </r>
  </si>
  <si>
    <t>- количество победителей и призеров официальных межрегиональных, всероссийских и международных соревнований - 0,88  (невыполнение в связи с невозможностью выступлений на международных соревнованиях)</t>
  </si>
  <si>
    <t>- численность лиц, получивших услугу по спортивной подготовке (невыполнение в связи с увеличением количества лиц, перешедших в оздоровительные группы)</t>
  </si>
  <si>
    <t>- численность жителей города, инвалидов и лиц с ограниченными возможностями здоровья, получивших услугу   физкультурно-спортивной направленности (невыполнение в связи с призывом тренера  по пауэрдифтинг (мобилизация)</t>
  </si>
  <si>
    <t>- численность лиц, получивших услугу по организации занятий парашютно-авиационными видами спорта (невыполнение в связи с увеличением стоимости тренировочных прыжков с парашютом)</t>
  </si>
  <si>
    <t>Количество подведомственных учреждений, в которых произведен капитальный или текущий ремонт помещений, спортивных сооружений (невыполнение в связи с отсутствием  финансирования на ремонтные работы)</t>
  </si>
  <si>
    <t>Муниципальная программа «Экономическое развитие»</t>
  </si>
  <si>
    <t>Утверждена постановлением Городской Управы города Калуги № 514-п от 27 декабря 2019 г. (в ред. Постановлений Городской Управы г. Калуги от 10.09.2020 № 272-п, от 25.11.2020 № 361-п, 23.03.2021 № 101-п, 15.04.2021 № 137-п, 09.09.2021 № 327-п, 11.11.2021 № 384-п, от 24.03.2022 № 115-п, от 26.08.2022 № 322-п, от 26.10.2022 № 384-п )</t>
  </si>
  <si>
    <t>Подпрограмма «Развитие инвестиционной привлекательности муниципального образования «Город Калуга»</t>
  </si>
  <si>
    <t xml:space="preserve">Утверждена постановлением Городской Управы города Калуги № 46-п от 14 февраля 2020 г. (в ред. Постановлений Городской Управы г. Калуги от 06.08.2020 N 233-п, от 22.09.2020 N 282-п, от 04.12.2020 N 378-п, от 21.04.2021 № 152-п, от 08.07.2021 № 233-п, от 12.11.2021 № 386-п, от 21.04.2022 N 161-п, от 09.06.2022 N 220-п, от 01.07.2022 N 250-п, от 17.10.2022 N 371-п)
</t>
  </si>
  <si>
    <t>Срок реализации: 2020-2026 гг.</t>
  </si>
  <si>
    <t xml:space="preserve">Подпрограмма «Совершенствование организации транспортного обслуживания населения на территории муниципального образования «Город Калуга» </t>
  </si>
  <si>
    <t>Подпрограмма «Благоустройство дворовых территорий и междворовых проездов на территории муниципального образования «Город Калуга»</t>
  </si>
  <si>
    <t xml:space="preserve">Подпрограмма «Повышение безопасности дорожного движения на территории муниципального образования «Город Калуга» </t>
  </si>
  <si>
    <t>Муниципальная программа «Управление имущественным комплексом муниципального образования «Город Калуга»</t>
  </si>
  <si>
    <t xml:space="preserve">Утверждена постановлением Городской Управы города Калуги № 534-п от 31 декабря 2020 г. (в ред. Постановлений Городской Управы г. Калуги от 15.07.2020 № 197-п, от 31.03.2021 N 114-п, от 12.08.2021 N 299-п, от 30.12.2021 N 460-п, от 15.03.2022 № 107-п, от 01.06.2022 № 206-п, от 19.09.2022 № 344-п, от 21.11.2022 № 409-п) </t>
  </si>
  <si>
    <t>Степень достижения целей и решения задач от 0,7 до 0,9</t>
  </si>
  <si>
    <t>Муниципальная программа «Социальная поддержка граждан в муниципальном образовании «Город Калуга»</t>
  </si>
  <si>
    <t>Утверждена постановлением Городской Управы города Калуги № 552-п от 31 декабря 2019 г. (в ред. Постановлений Городской Управы г. Калуги от 21.07.2021 № 248-п, от 06.07.2022 № 257-п, от 06.09.2022 № 331-п)</t>
  </si>
  <si>
    <t>1) Количество получателей адресной социальной помощи (план - 3348 чел., факт - 3188 чел.) Охват – 95 % (уменьшение количества получателей по факту обращений).</t>
  </si>
  <si>
    <t xml:space="preserve">5) Количество получателей ежемесячной социальной выплаты лицам, замещавшим муниципальные должности на постоянной основе и должности муниципальной службы в муниципальном образовании «Город Калуга», а также детям умерших лиц, замещавших указанные должности (план — 473 чел., факт - 457 чел.). Охват - 97% (отсутствие права на оформление указанной выплаты по причине продолжения работы на муниципальной службе, а также прекращение права на получение указанной выплаты по причине смерти) </t>
  </si>
  <si>
    <t>6) 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индивидуальных жилых домов (план — 2 чел., факт - 0 чел.). Охват – 0 % (в связи с невыполнением подрядной организацией ремонтных работ по 1 обращению).</t>
  </si>
  <si>
    <t>7) Количество получателей мер социальной поддержки по оплате за жилое помещение и коммунальные услуги в соответствии с федеральными законами (план - 30000 шт., факт - 24708 шт.) Охват – 82% (все обращения были удовлетворены).</t>
  </si>
  <si>
    <t>9) Количество получателей субсидий на оплату жилого помещения и коммунальных услуг (план - 6000 чел., факт - 4632 чел.). Охват – 77 % (все обращения были удовлетворены).</t>
  </si>
  <si>
    <t xml:space="preserve">10) Количество получателей денежных выплат, пособий и компенсаций отдельным категориям граждан в соответствии с региональным законодательством  (план - 42000 чел., факт - 33777 чел.) Охват – 80 % (все обращения были удовлетворены). </t>
  </si>
  <si>
    <t>Муниципальная программа «Семья и дети в муниципальном образовании «Город Калуга»</t>
  </si>
  <si>
    <t>Снижение следующих показателей повлияло на уменьшение степени достижения целей и решения задач:</t>
  </si>
  <si>
    <t xml:space="preserve">2) Количество получателей ежемесячных денежных выплат (план - 767, факт -  662) Уменьшение количества выплат на детей, находящихся под опекой, связано с тем,  что прекращается выплата детям в связи с поступлением их в общеобразовательные учреждения с наличием интерната и профессиональные образовательные учреждения, расположенные на территории Калужской области, в соответствии с Законом Калужской области от 28.04.2005 N 61-ОЗ  "О размере, порядке назначения и выплаты денежных средств на содержание детей, находящихся под опекой или попечительством" </t>
  </si>
  <si>
    <t>3) Количество   получателей меры социальной   поддержки по обеспечению бесплатного проезда детей-сирот и детей, оставшихся без попечения родителей, и лицам из их числа (план - 85, факт -  71). Мера носит заявительный характер.</t>
  </si>
  <si>
    <t>4) Количество получателей единовременных денежных выплат (план - 90, факт - 67). Мера носит заявительный характер.</t>
  </si>
  <si>
    <t xml:space="preserve">5) Количество получателей ежегодной единовременной выплаты на оплату лекарств (план - 500, факт - 341). Мера носит заявительный характер. </t>
  </si>
  <si>
    <t>6) Количество детей-сирот и детей, оставшихся без попечения родителей, состоящих на учете в муниципальном образовании «Город Калуга» (план - 1020, факт - 754). Дети, относящиеся к категории детей-сирот и детей, оставшихся без попечения родителей, выявленные и устроенные на территории МО «Город Калуга», выбыли в другие субъекты РФ. Большое количество детей достигло совершеннолетия. (план - 85, факт - 71). Мера носит заявительный характер.</t>
  </si>
  <si>
    <t xml:space="preserve">8) Численность выявленных детей-сирот и детей, оставшихся без попечения родителей (план — 97 чел.,факт - 61 чел.) Лишение родительских прав многодетных родителей, выявление на территории МО «Город Калуга» детей, родители которых проживают на территории  других муниципальных районов Калужской области, и находившихся в медицинских учреждениях, организациях для детей-сирот и детей, оставшихся без попечения родителей. </t>
  </si>
  <si>
    <t>Муниципальная программа «Молодежь муниципального образования «Город Калуга»</t>
  </si>
  <si>
    <t xml:space="preserve">Утверждена постановлением Городской Управы города Калуги № 523-п от 30 декабря 2019 г. (в ред. Постановлений Городской Управы г. Калуги от 04.12.2020 № 376-п, от 17.09.2021 № 334-п, от 22.12.2021 № 441-п, от 27.07.2022 № 279-п) </t>
  </si>
  <si>
    <t>1) Удельный вес численности несовершеннолетних граждан, трудоустраиваемых на временные работы, к общему количеству несовершеннолетних граждан в возрасте от 14 до 18 лет (план - 12%, факт – 9,6%). В связи с сложившейся эпидемиологической ситуацией в 2022 году трудоустройство несовершеннолетних граждан в полном объеме не представлялось возможным.</t>
  </si>
  <si>
    <t>Муниципальная программа «Территориальное планирование и градостроительное зонирование муниципального образования «Город Калуга»</t>
  </si>
  <si>
    <t>Показатель «Площадь земельных участков, в отношении которых проведены кадастровые работы» запланирован с 2023 года ( в расчет не включен)</t>
  </si>
  <si>
    <t>Утверждена постановлением Городской Управы города Калуги № 375-п от 21.10.2021 (в ред. Постановлений Городской Управы города Калуги от 25.02.2022 № 77-п, от 25.07.2022 № 275-п, от 20.10.2022 № 375-п)</t>
  </si>
  <si>
    <t>Срок реализации: 2021-2026 гг.</t>
  </si>
  <si>
    <t xml:space="preserve">Муниципальная программа «Обеспечение доступным и комфортным жильем и коммунальными услугами населения муниципального образования «Город Калуга» </t>
  </si>
  <si>
    <t xml:space="preserve">) Следующие показатели повлияли на уменьшение степени достижения целей и решения задач:                                                                                                                                                               - Количество жилых помещений, входящих в состав муниципального жилищного фонда, в которых проведен капитальный ремонт (план - 24, факт - 21) Отклонение показателя (индикатора) от запланированного в связи недостаточным финансированием.                                                                                                                                                                                                    - Количество многоквартирных жилых домов, в которых проведен капитальный ремонт общего имущества во исполнение судебных актов (план - 23, факт - 22) Отклонение показателя (индикатора) от запланированного в связи недостаточным финансированием.  </t>
  </si>
  <si>
    <t>2) Количество отселенных жилых помещений аварийных домов (план — 332, факт — 294). Отклонение показателя (индикатора) от запланированного произошло в связи с тем, что приобретенные в 2022 году жилые помещения (345 квартиры) в соответствии с заключенными контрактами будут переданы муниципальному образованию «Город Калуга» - 02.10.2023.</t>
  </si>
  <si>
    <t>Количество расселенных аварийных домов (план — 36, факт -28). Отклонение показателя (индикатора) от запланированного произошло в связи с тем, что в 2022 году жилые помещения (345 квартиры) в соответствии с заключенными контрактами будут переданы муниципальному образованию «Город Калуга» - 02.10.2023.</t>
  </si>
  <si>
    <t>Количество человек, переселенных из аварийного жилищного фонда (план — 811, факт — 694). Отклонение показателя (индикатора) от запланированного произошло в связи с тем, что приобретенные в 2022 году жилые помещения (345 квартиры) в соответствии с заключенными контрактами будут переданы муниципальному образованию «Город Калуга» - 02.10.2023.</t>
  </si>
  <si>
    <t>2) Количество расселенных аварийных домов (план - 36, факт - 28). Отклонение показателя (индикатора) от запланированного произошло в связи с тем, что  в 2022 году жилые помещения (345 квартиры) в соответствии с заключенными контрактами будут переданы муниципальному образованию «Город Калуга» - 02.10.2023.</t>
  </si>
  <si>
    <t>3) Количество человек, переселенных из аварийного жилищного фонда (план - 811 чел., факт - 694 чел.). Отклонение показателя (индикатора) от запланированного произошло в связи с тем, что приобретенные в 2022 году жилые помещения (345 квартиры) в соответствии с заключенными контрактами будут переданы муниципальному образованию «Город Калуга» - 02.10.2023.</t>
  </si>
  <si>
    <t>4) Количество квадратных метров жилых помещений расселенных аварийных домов (план - 12 395,57 кв.м, факт - 9 806,97 кв.м). Отклонение показателя (индикатора) от запланированного произошло в связи с тем, что приобретенные в 2022 году жилые помещения (345 квартиры) в соответствии с заключенными контрактами будут переданы муниципальному образованию «Город Калуга» - 02.10.2023. В этой связи расселить предполагаемый объем аварийного жилищного фонда не представлялось возможным.</t>
  </si>
  <si>
    <t xml:space="preserve">Доля расселенных  аварийных жилых домов в общем количестве аварийных домов, предлагаемых к расселению (план — 49,5%, факт — 46,1%). Отклонение показателя (индикатора) от запланированного произошло в связи с тем, что приобретенные в 2022 году жилые помещения (345 квартир) в соответствии с заключенными контрактами будут переданы муниципальному образованию «Город Калуга» - 02.10.2023.
</t>
  </si>
  <si>
    <t>Муниципальная программа «Развитие сельского хозяйства и регулирования рынков сельскохозяйственной продукции, сырья и продовольствия»</t>
  </si>
  <si>
    <t>Утверждена постановлением Городской Управы города Калуги № 542-п от 31 декабря 2019 г. (в ред. Постановлений Городской Управы г. Калуги от 22.03.2021 № 99-п, от 29.11.2021 № 402-п, от 08.04.2022 № 137-п, от 02.11.2022 № 400-п, от 20.12.2022 № 479-п)</t>
  </si>
  <si>
    <r>
      <rPr>
        <sz val="11"/>
        <color indexed="8"/>
        <rFont val="Times New Roman"/>
        <family val="1"/>
        <charset val="204"/>
      </rPr>
      <t xml:space="preserve">1) Выполнение части рекомендуемой рациональной среднедушевой нормы потребления картофеля,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(план - 1,60%, факт - 0,96%). </t>
    </r>
    <r>
      <rPr>
        <sz val="10"/>
        <color indexed="8"/>
        <rFont val="Times New Roman"/>
        <family val="1"/>
        <charset val="134"/>
      </rPr>
      <t>Производство картофеля на душу населения сельскохозяйственными товаропроизводителями за  2022 год не выполнен, в связи не выполнением показателя по валовому производству картофеля из-за недостижения ООО «Козельские овощи» планируемого объема посадки картофеля.</t>
    </r>
  </si>
  <si>
    <t>Подпрограмма «Развитие молочного скотоводства в  муниципальном образовании «Город Калуга»</t>
  </si>
  <si>
    <r>
      <rPr>
        <sz val="11"/>
        <color indexed="8"/>
        <rFont val="Times New Roman"/>
        <family val="1"/>
        <charset val="204"/>
      </rPr>
      <t xml:space="preserve">1) Поголовье крупного рогатого скота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(план - 1306 гол., факт - 1274 гол.). </t>
    </r>
    <r>
      <rPr>
        <sz val="10"/>
        <color indexed="8"/>
        <rFont val="Times New Roman"/>
        <family val="1"/>
        <charset val="134"/>
      </rPr>
      <t xml:space="preserve">Невыполнение прогнозного показателя на 32 гол. произошло по причине сдачи КРС на мясокомбинат сверх плана.
 Поголовье КРС АО «Совхоз Росва» -  821  гол., ИП Глава К(Ф)Х Тарасенков В.Г. -   453 гол.
</t>
    </r>
  </si>
  <si>
    <t xml:space="preserve">Подпрограмма «По сохранению и воспроизводству плодородия почв, поддержке отдельных отраслей сельскохозяйственного производства сельскохозяйственных товаропроизводителей, расположенных на территории муниципального образования  «Город Калуга»              </t>
  </si>
  <si>
    <r>
      <rPr>
        <sz val="11"/>
        <color indexed="8"/>
        <rFont val="Times New Roman"/>
        <family val="1"/>
        <charset val="204"/>
      </rPr>
      <t xml:space="preserve">1) Валовое производство зерна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(план - 1 568 т, факт - 1 329,9 т). </t>
    </r>
    <r>
      <rPr>
        <sz val="10"/>
        <color indexed="8"/>
        <rFont val="Times New Roman"/>
        <family val="1"/>
        <charset val="134"/>
      </rPr>
      <t xml:space="preserve">Невыполнение показателя произошло из-за снижения посевных площадей под зерновые культуры </t>
    </r>
    <r>
      <rPr>
        <sz val="11"/>
        <color indexed="8"/>
        <rFont val="Times New Roman"/>
        <family val="1"/>
        <charset val="204"/>
      </rPr>
      <t xml:space="preserve">в связи </t>
    </r>
    <r>
      <rPr>
        <sz val="10"/>
        <color indexed="8"/>
        <rFont val="Times New Roman"/>
        <family val="1"/>
        <charset val="134"/>
      </rPr>
      <t xml:space="preserve">с фактическим прекращением основной хозяйственной деятельности ЗАО «Калуга-Молоко по причине банкротства </t>
    </r>
  </si>
  <si>
    <t>2) Валовое производство картофеля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(план - 505,0 т, факт - 301,8 т). Невыполнение показателя произошло из-за недостижения ООО «Козельские овощи» планируемого объема посадки картофеля.</t>
  </si>
  <si>
    <t>3) Увеличение посевных площадей сельскохозяйственных культур сельскохозяйственными товаропроизводителями, в том числе за счет вовлечения в сельскохозяйственный оборот неиспользуемых земель (план - 4 500, факт - 3647,6) Невыполнение показателя произошло в связи с фактическим прекращением основной хозяйственной деятельности ЗАО «Калуга-Молоко по причине банкротства и, соответственно, со снижением посевных площадей.</t>
  </si>
  <si>
    <t>Утверждена постановлением Городской Управы города Калуги № 559-п от 31 декабря 2019 г. (в ред. Постановлений Городской Управы г. Калуги от 27.04.2021 №156-п, от 02.03.2022 № 87-п, от 31.03.2022 № 126-п, от 01.11.2022 № 398-п)</t>
  </si>
  <si>
    <t>1. Количество и площадь объектов благоустройства, находящихся на обслуживании (план 111,9 га, факт — 89,5 га).Увеличение площади не достигнуто в связи с уменьшением количества вновь благоустраиваемых общественных территорий</t>
  </si>
  <si>
    <t>Подпрограмма «Благоустроенный город»</t>
  </si>
  <si>
    <t>Подпрограмма «Охрана окружающей среды муниципального образования «Город Калуга»</t>
  </si>
  <si>
    <t>Утверждена постановлением Городской Управы города Калуги № 505-п от 25 декабря 2019 г. (в редакции Постановлений Городской Управы города Калуги от 29.09.2022 № 355-п)</t>
  </si>
  <si>
    <t>1. Количество членов казачьих обществ на территории муниципального образования «Город Калуга» (план — 455 чел., факт — 227 чел.) Количество членов казачьих обществ отличается от запланированного, т. к. вступление в ряды казаков происходит на добровольной основе;   люди по собственному желанию  могут выйти из рядов казачьих обществ.</t>
  </si>
  <si>
    <t xml:space="preserve">3. Количество часов участия народных дружинников в охране общественного порядка из числа казачьих обществ (план - 1200 час., факт - 292 час.). Время участия народных дружинников в охране общественного порядка из числа казачьих обществ меньше запланированного, т. к. казаки осуществляют выходы на дежурство только на городские мероприятия с массовым пребыванием граждан, либо на мероприятия, имеющие общественный резонанс. С 2022 года из-за проведения СВО (специальной военной операции) отменено значительное количество массовых мероприятий, фактическое время участия народных дружинников в охране общественного порядка значительно снизилось. </t>
  </si>
  <si>
    <t>Степень достижения целей и решения задач от 0,5 до 0,7</t>
  </si>
  <si>
    <t>Степень достижения целей и решения задач менее 0,5</t>
  </si>
  <si>
    <t>Муниципальная программа «Сохранение историко-архитектурного облика центра города «Старый город»</t>
  </si>
  <si>
    <t xml:space="preserve">Утверждена постановлением Городской Управы города Калуги № 549-п от 31 декабря 2019 г. (в ред. Постановлений Городской Управы г. Калуги от 28.04.2021 № 166-п, от 12.05.2021 № 177-п, от 29.04.2022 № 173-п) 
</t>
  </si>
  <si>
    <r>
      <rPr>
        <b/>
        <sz val="11"/>
        <color indexed="8"/>
        <rFont val="Times New Roman"/>
        <family val="1"/>
        <charset val="204"/>
      </rPr>
      <t>Муниципальная программа «Укрепление общественного здоровья в муниципальном образовании «Город Калуга»</t>
    </r>
    <r>
      <rPr>
        <sz val="11"/>
        <color indexed="8"/>
        <rFont val="Times New Roman"/>
        <family val="1"/>
        <charset val="204"/>
      </rPr>
      <t xml:space="preserve"> </t>
    </r>
  </si>
  <si>
    <t xml:space="preserve">Утверждена постановлением Городской Управы города Калуги № 100-п от 09 марта 2022 г. </t>
  </si>
  <si>
    <t>Срок реализации: 2022-2027 гг.</t>
  </si>
  <si>
    <t>Приложение 3</t>
  </si>
  <si>
    <t>Сведения о выполнении расходных обязательств, связанных с реализацией муниципальных программ</t>
  </si>
  <si>
    <t xml:space="preserve">Тыс. руб. </t>
  </si>
  <si>
    <t>Сводная бюджетная роспись на 01.01.2022</t>
  </si>
  <si>
    <t>Сводная бюджетная роспись, уточненный план на 31.12.2022</t>
  </si>
  <si>
    <t>Кассовое исполнение на 31.12.2022</t>
  </si>
  <si>
    <t>Уровень исполнения муниципальной программы по расходам (Уи)</t>
  </si>
  <si>
    <t>Уровень исполнения муниципальной программы по расходам 1</t>
  </si>
  <si>
    <t>11591,3</t>
  </si>
  <si>
    <t xml:space="preserve">Муниципальная программа «Комплексная профилактика правонарушений на территории муниципального образования «Город Калуга» </t>
  </si>
  <si>
    <t xml:space="preserve">Муниципальная программа "Укрепление общественного здоровья в муниципальном образовании "Город Калуга" </t>
  </si>
  <si>
    <t>47935,6</t>
  </si>
  <si>
    <t xml:space="preserve">Муниципальная программа «Городская среда» </t>
  </si>
  <si>
    <t>Муниципальная программа «Поддержка развития Российского казачества на территории муниципального образования «Город Калуга»</t>
  </si>
  <si>
    <t>Уровень исполнения муниципальной программы по расходам от 0,9 до 1</t>
  </si>
  <si>
    <t>Муниципальная программа «Информационное общество» (Электронный муниципалитет).</t>
  </si>
  <si>
    <t>Уровень исполнения муниципальной программы по расходам от 0,7 до 0,9</t>
  </si>
  <si>
    <t>Муниципальная программа «Сохранение историко–архитектурного облика центра города «Старый город»</t>
  </si>
  <si>
    <t>ИТОГО:</t>
  </si>
  <si>
    <t>Приложение № 5</t>
  </si>
  <si>
    <t>Комплексная оценка эффективности реализации муниципальных программ</t>
  </si>
  <si>
    <t>Оценка степени реализации мероприятий муниципальной программы (М)</t>
  </si>
  <si>
    <t>Комплексная оценка эффективности реализации муниципальных программ (О=0,5С+0,2Уи+0,3М)</t>
  </si>
  <si>
    <t>Высокий уровень эффективности (0,9 и более)</t>
  </si>
  <si>
    <t>Муниципальная программа «Повышение эффективности муниципального управления в муниципальном образовании «Город Калуга»</t>
  </si>
  <si>
    <t>Муниципальная программа «Развитие физической культуры и спорта в муниципальном образовании «Город Калуга»</t>
  </si>
  <si>
    <t>Муниципальная программа "Укрепление общественного здоровья в муниципальном образовании "Город Калуга"</t>
  </si>
  <si>
    <t>Удовлетворительный уровень эффективности (от 0,7 до 0,9)</t>
  </si>
  <si>
    <t>Муниципальная программа «Обеспечение доступным и комфортным жильем и коммунальными услугами населения муниципального образования «Город Калуга»</t>
  </si>
  <si>
    <t>Неудовлетворительный уровень эффективности (менее 0,7)</t>
  </si>
  <si>
    <t>Приложение № 6</t>
  </si>
  <si>
    <t>Динамика комплексной оценки эффективности реализации муниципальных программ</t>
  </si>
  <si>
    <t xml:space="preserve">Динамика комплексной оценки эффективности реализации муниципальных программ </t>
  </si>
  <si>
    <t>№</t>
  </si>
  <si>
    <t>Дата</t>
  </si>
  <si>
    <t xml:space="preserve">Комплексная оценка эффективности реализации муниципальных программ </t>
  </si>
  <si>
    <t>Ответственный исполнитель</t>
  </si>
  <si>
    <t>за 2015 год</t>
  </si>
  <si>
    <t>за 2016 год</t>
  </si>
  <si>
    <t>за 2017 год</t>
  </si>
  <si>
    <t>за 2018 год</t>
  </si>
  <si>
    <t>за 2019 год</t>
  </si>
  <si>
    <t>за 2021 год</t>
  </si>
  <si>
    <t>за 2022 год</t>
  </si>
  <si>
    <t>550-п</t>
  </si>
  <si>
    <t>УО</t>
  </si>
  <si>
    <t>100-п</t>
  </si>
  <si>
    <t>УДГГ</t>
  </si>
  <si>
    <t>485-п</t>
  </si>
  <si>
    <t>558-п</t>
  </si>
  <si>
    <t>УЖКХ</t>
  </si>
  <si>
    <t>532-п</t>
  </si>
  <si>
    <t>545-п</t>
  </si>
  <si>
    <t>513-п</t>
  </si>
  <si>
    <t>УЭИО</t>
  </si>
  <si>
    <t>541-п</t>
  </si>
  <si>
    <t>514-п</t>
  </si>
  <si>
    <t>543-п</t>
  </si>
  <si>
    <t>УК</t>
  </si>
  <si>
    <t>546-п</t>
  </si>
  <si>
    <t>УФКСМП</t>
  </si>
  <si>
    <t>530-п</t>
  </si>
  <si>
    <t>Отдел защиты</t>
  </si>
  <si>
    <t>534-п</t>
  </si>
  <si>
    <t>552-п</t>
  </si>
  <si>
    <t>УСЗ</t>
  </si>
  <si>
    <t>8-п</t>
  </si>
  <si>
    <t>УпРсНнТ</t>
  </si>
  <si>
    <t>46-п</t>
  </si>
  <si>
    <t>УГХ</t>
  </si>
  <si>
    <t>445-п</t>
  </si>
  <si>
    <t>-</t>
  </si>
  <si>
    <t>Отдел по охране прав недееспособных</t>
  </si>
  <si>
    <t>542-п</t>
  </si>
  <si>
    <t>523-п</t>
  </si>
  <si>
    <t>375-п</t>
  </si>
  <si>
    <t>УАГСЗО</t>
  </si>
  <si>
    <t>439-п</t>
  </si>
  <si>
    <t>554-п</t>
  </si>
  <si>
    <t>505-п</t>
  </si>
  <si>
    <t>540-п</t>
  </si>
  <si>
    <t>549-п</t>
  </si>
  <si>
    <t>559-п</t>
  </si>
  <si>
    <t>Показатели деятельности органов Городской Управы города Калуги за 2022 год</t>
  </si>
  <si>
    <t>Наимено-вание органа</t>
  </si>
  <si>
    <t>Количество конкурентных процедур</t>
  </si>
  <si>
    <t>Сумма разыгранных средств (тыс.руб.)</t>
  </si>
  <si>
    <t>Количество реализуемых муниципальных программ (ведомственных целевых программ, не включенных в муниципальные программы)**</t>
  </si>
  <si>
    <t>Количество реализуемых муниципальных программ, по которым орган Городской Управы города Калуги является соисполнителем</t>
  </si>
  <si>
    <t>Результаты комплексной оценки реализации муниципальных программ</t>
  </si>
  <si>
    <t>Управление экономики и имущественных отношений города Калуги</t>
  </si>
  <si>
    <t>Управление делами Городского Головы города Калуги</t>
  </si>
  <si>
    <t>Управление социальной защиты города Калуги</t>
  </si>
  <si>
    <t>Управление городского хозяйства города Калуги</t>
  </si>
  <si>
    <t>Управление образования города Калуги</t>
  </si>
  <si>
    <t>Управление физической культуры, спорта и молодежной политики города Калуги</t>
  </si>
  <si>
    <t>Управление жилищно – коммунального хозяйства города Калуги</t>
  </si>
  <si>
    <t>Управление по работе с населением на территориях</t>
  </si>
  <si>
    <t>Управление архитектуры, градостроительства и земельных отношений города Калуги</t>
  </si>
  <si>
    <t>Управление культуры города Калуги</t>
  </si>
  <si>
    <t>Отдел по охране прав несовершеннолетних, недееспособных и патронажу города Калуги</t>
  </si>
  <si>
    <t>Отдел по организации защиты населения</t>
  </si>
  <si>
    <t>Управление финансов города Калуги</t>
  </si>
  <si>
    <t>Муниципальная программа «Содействие занятости населения в муниципальном образовании «Город Калуга»</t>
  </si>
  <si>
    <t>555-п</t>
  </si>
  <si>
    <t>СА // УА</t>
  </si>
  <si>
    <t>по муниципальным программам в 2022 году</t>
  </si>
  <si>
    <t xml:space="preserve">Доля обновленного библиотечного фонда от общего количества фонда муниципальных библиотек (план — 1,5%, факт — 1,26%). В рамках государственной программы «Развитие культуры в Калужской области» МБУ «Централизованная библиотечная система г.Калуги» предоставлена субсидия в размере 1 463,9 тыс.руб. на реализацию мероприятий по модернизации библиотек в части комплектования книжных фондов.  В общей сумме  средства регионального бюджета составили 421,6 тыс.руб., федеральные средства – 895,9 тыс.руб., софинансирование МО «Город Калуга»  - 146,4 тыс.руб. (в размере 10%).
На выделенные средства приобретено 3696 экземпляров библиотечного фонда муниципальных библиотек, что позволило увеличить количество экземпляров библиотечного фонда муниципальных библиотек на 1500 экземпляров.
В то же время показатель обновляемости фонда в
муниципальных библиотеках-филиалах МБУ «Централизованная библиотечная система г.Калуги» в 2022 году ниже запланированного уровня по причине опережающего роста стоимости книжных изданий по сравнению с
динамикой выделяемых на комплектование финансовых средств.
</t>
  </si>
  <si>
    <r>
      <t xml:space="preserve"> На уменьшение степени достижения целей и решения задач повлиял следующий показатель: 1) </t>
    </r>
    <r>
      <rPr>
        <sz val="10"/>
        <rFont val="Times New Roman"/>
        <family val="1"/>
        <charset val="204"/>
      </rPr>
      <t>Количество ТОС, получивших имущественную поддержку за счет предоставления муниципальных помещений для работы (причина невыполнения: Помещения не предоставлялись)</t>
    </r>
  </si>
  <si>
    <t>1. Изменение количества преступлений, совершенных в общественных местах и на улицах города (план — 97%, факт — 99,7%). Количество преступлений, совершенных в общественных местах и на улицах города уменьшилось на 5 преступлений</t>
  </si>
  <si>
    <t>2. Снижение количества преступлений, совершенных лицами, ранее совершавшими преступления, в общем числе зарегистрированных преступлений (план — 99%, факт — 134№). Количество преступлений, совершенных лицами, ранее совершавшими преступления увеличилось на 455 преступлений</t>
  </si>
  <si>
    <r>
      <t>1</t>
    </r>
    <r>
      <rPr>
        <sz val="10"/>
        <color indexed="60"/>
        <rFont val="Times New Roman"/>
        <family val="1"/>
        <charset val="204"/>
      </rPr>
      <t xml:space="preserve">. </t>
    </r>
    <r>
      <rPr>
        <sz val="10"/>
        <color indexed="8"/>
        <rFont val="Times New Roman"/>
        <family val="1"/>
        <charset val="204"/>
      </rPr>
      <t xml:space="preserve">Доля электронных запросов на предоставление муниципальных услуг, переведенных в электронный вид, относительно общего количества запросов на предоставление указанных услуг (план - 55%, факт — 37,2%).
Отклонение данного показателя от запланированного значения связано с массовым одновременным переводом муниципальных услуг в электронный вид, предоставление которых через портал госуслуг еще в недостаточной мере популяризировано среди населения. 
Так в 2022 году в электронный вид были дополнительно переведены еще 3 муниципальные услуги. 
Однако, стоит отметить, что за 2022 год объем принятых электронных заявлений на предоставление муниципальных услуг увеличился с 7345 заявлений за 2021 год до 8735 за 2022 год (+1390 заявлений).
Отметим, также что достигнутое значение показателя (37,2%) превышает запланированное на 2022 год значение показателя, установленное пунктом 1.3. раздела 2 регионального паспорта проекта «Цифровое государственное управление» (Доля обращений за получением массовых социально значимых государственных и муниципальных услуг в электронном виде, не менее 30%).
</t>
    </r>
  </si>
  <si>
    <t>2) Количество получателей ежегодной социальной выплаты лицам, достигшим возраста 100 и более лет (план- 40 чел, факт 18 чел). Охват – 45 % (уменьшение количества получателей в связи со смертью)</t>
  </si>
  <si>
    <t>3) Количество получателей мер социальной поддержки по оплате за содержание жилого помещения многоквартирного дома (отдельные категории граждан)(план - 237 чел., факт - 199 чел.). Охват – 84 % (все обращения были удовлетворены)</t>
  </si>
  <si>
    <t>4) Количество получателей мер социальной поддержки по оплате жилищно- коммунальных услуг в виде ежемесячной денежной выплаты специалистам, работающим в муниципальных организациях в сельской местности, специалистам, достигшим возраста 60 лет (мужчины) и 55 лет (женщины), и специалистам, которым назначена досрочная пенсия по старости в соответствии с законодательством (план - 39 чел., факт - 37 чел.). Охват – 95 % (все обращения были удовлетворены)</t>
  </si>
  <si>
    <t>8) Количество получателей ежегодной денежной выплаты лицам, награжденным нагрудным знаком «Почетный донор России» (план - 2224 чел., факт - 2104 чел.) Охват – 95 % (все обращения были удовлетворены)</t>
  </si>
  <si>
    <t>Утверждена постановлением Городской Управы города Калуги № 455-п от 29 декабря 2017 г. (в ред. Постановления Городской Управы г. Калуги от 02.07.2018 № 237-п, от 29.03.2019 № 117-п, от 06.08.2020 № 224-п, от 28.04.2021 № 165-п, от 06.06.2022 № 207-п, от 27.07.2022 № 278-п)</t>
  </si>
  <si>
    <t xml:space="preserve">1) Количество   получателей   ежемесячного   денежного вознаграждения (план 716, факт - 559) Тенденция к уменьшению в связи с тем, что получатели ежемесячного денежного вознаграждения, являющиеся пенсионерами, изъявляли желание исполнять обязанности опекуна на безвозмездной основе. Уменьшение количества недееспособных граждан и граждан, ограниченных в дееспособности, связано со смертностью данной категории граждан. Денежные средства на содержание находящихся под опекой (попечительством) детей не выплачиваются в период их нахождения на полном государственном обеспечении 
</t>
  </si>
  <si>
    <t xml:space="preserve">7) Количество совершеннолетних недееспособных граждан и граждан, ограниченных в дееспособности, состоящих на учете в муниципальном образовании «Город Калуга» (план - 600 чел., факт — 526 чел.) На учете в муниципальном образовании «Город Калуга» состоят граждане, признанные недееспособными, ограниченными в дееспособности решением суда, вступившим в законную силу, недееспособные, ограниченные в дееспособности граждане, прибывшие в г. Калугу на постоянное место жительства.Количество поданных заявлений в суд о признании граждан недееспособными не уменьшилось.
</t>
  </si>
  <si>
    <r>
      <t>Утверждена постановлением Городской Управы города Калуги № 554-п от 31 декабря 2019 г. (в ред. Постановления Городской Управы г. Калуги от 01.11.2021, №379-п, от 10.08.2022 № 302-п</t>
    </r>
    <r>
      <rPr>
        <sz val="11"/>
        <color indexed="62"/>
        <rFont val="Times New Roman"/>
        <family val="1"/>
        <charset val="204"/>
      </rPr>
      <t>)</t>
    </r>
  </si>
  <si>
    <r>
      <t xml:space="preserve">Количество квадратных метров жилых помещений расселенных аварийных домов ( план — 12395,57 кв м, факт — 9806,97 кв. м). Отклонение показателя (индикатора) от запланированного произошло в связи с тем, что приобретенные в 2022 году жилые помещения (345 квартиры) в соответствии с заключенными контрактами будут переданы муниципальному образованию «Город Калуга» - 02.10.2023. </t>
    </r>
    <r>
      <rPr>
        <sz val="10"/>
        <color indexed="8"/>
        <rFont val="Times New Roman"/>
        <family val="1"/>
        <charset val="204"/>
      </rPr>
      <t>В этой связи расселить предполагаемый объем аварийного жилищного фонда не представлялось возможным.</t>
    </r>
  </si>
  <si>
    <r>
      <t xml:space="preserve">3) </t>
    </r>
    <r>
      <rPr>
        <sz val="10"/>
        <rFont val="Times New Roman"/>
        <family val="1"/>
        <charset val="204"/>
      </rPr>
      <t>Количество жилых помещений, находящихся в муниципальной собственности, в которых проведен капитальный ремонт в соответствии с предписаниями Государственной жилищной инспекции Калужской области (план 2 ед., факт — 0). Отклонение показателя (индикатора) от запланированного произошло в связи отсутствием предписаний ГЖИ.</t>
    </r>
  </si>
  <si>
    <t>2. Количество деревьев, прошедших санитарную и омолаживающую обрезку (план — 900 шт, факт — 614 шт.). Перераспределение финансирования на более актуальные задачи привело к уменьшению показателя</t>
  </si>
  <si>
    <r>
      <rPr>
        <sz val="10"/>
        <rFont val="Arial"/>
        <family val="1"/>
        <charset val="1"/>
      </rPr>
      <t xml:space="preserve">3. </t>
    </r>
    <r>
      <rPr>
        <sz val="10"/>
        <rFont val="Times New Roman"/>
        <family val="1"/>
        <charset val="204"/>
      </rPr>
      <t>Объем утилизированных древесных отходов (план — 21 тыс.м3, факт 0.)            В 2022 году контрактов на утилизацию древесных отходов не заключалось.</t>
    </r>
  </si>
  <si>
    <t>4. Демеркуризация ртутьсодержащих отходов (план -14350 шт, факт — 0).             В 2022 году контрактов на демеркуризацию ртутьсодержащих отходов не заключалось.</t>
  </si>
  <si>
    <t xml:space="preserve">5. Площадь городских и сельских кладбищ, находящихся на обслуживании (план 203,83 га, факт — 197,11 га). Площадь кладбищ была скорректирована в связи с проведением кадастрового учета земельных участков спецназначения (фактическое расширение- это освобождение земельного участка от зеленых насаждений и не влияет на изменение площади).  </t>
  </si>
  <si>
    <t>6. Количество обслуживаемых туалетных кабин, модулей (план — 18 шт, факт — 16). Обслуживание производится в рамках выделенного финансирования.</t>
  </si>
  <si>
    <t>7. Доля горения от общего количества обслуживаемых светильников не менее (план — 98,7%, факт — 98,5%)</t>
  </si>
  <si>
    <t>8. Количество заменяемых светильников при проведении работ по капитальному ремонту (план — 119 шт, факт — 0). В 2022 году работы по замене светильников в рамках проведения работ по капитальному ремонту не проводилось.</t>
  </si>
  <si>
    <r>
      <t xml:space="preserve">9. Площадь рекультивации полигона ТБО (план — 24,2 га, факт — 0). В 2022 году работы по рекультивации полигона ТБО не проводились, мероприятия перенесены на 2025 год.
</t>
    </r>
    <r>
      <rPr>
        <sz val="10"/>
        <rFont val="Arial"/>
        <family val="1"/>
        <charset val="1"/>
      </rPr>
      <t xml:space="preserve"> </t>
    </r>
    <r>
      <rPr>
        <sz val="10"/>
        <rFont val="Times New Roman"/>
        <family val="1"/>
        <charset val="204"/>
      </rPr>
      <t>10. Количество водоемов, подлежащих очистке (план — 2 шт, факт — 0). В 2022 году финансирование на очистку водоемов не выделялось.</t>
    </r>
  </si>
  <si>
    <t>11. Количество устроенных детских игровых и тренажерных комплексов (план — 197 шт, факт — 62 шт). В 2022 году установка производилась в соответствие с заявленными жителями потребностями в рамках выделенного финансирования.</t>
  </si>
  <si>
    <t>13. Количество транспортируемых тел умерших(план — 15 шт, факт -0). В 2022 году финансирование не выделялось.</t>
  </si>
  <si>
    <t>12. Ввод в действие систем дождевой канализации (план — 1150 м, факт -0). В 2022 году работ не проводилось, мероприятие перенесено на 2025 год.</t>
  </si>
  <si>
    <r>
      <t xml:space="preserve">2. Количество проведенных общественных мероприятий регионального и межрегионального уровней в области спорта и культуры с участием казачества              (план - 3 ед., факт - 2 ед.). </t>
    </r>
    <r>
      <rPr>
        <sz val="10"/>
        <rFont val="Times New Roman"/>
        <family val="1"/>
        <charset val="204"/>
      </rPr>
      <t>От представителей казачества  заявок на участие в других мероприятиях, проводимых управлением физической культуры, спорта и молодежной политики города Калуги, не поступало.</t>
    </r>
  </si>
  <si>
    <r>
      <t>Муниципальная программа «Поддержка развития Российского казачества на территории муниципального образования «Город Калуга»</t>
    </r>
    <r>
      <rPr>
        <sz val="11"/>
        <color indexed="8"/>
        <rFont val="Times New Roman"/>
        <family val="1"/>
        <charset val="204"/>
      </rPr>
      <t xml:space="preserve"> </t>
    </r>
  </si>
  <si>
    <r>
      <t>Подпрограмма</t>
    </r>
    <r>
      <rPr>
        <i/>
        <sz val="11"/>
        <color indexed="8"/>
        <rFont val="Times New Roman"/>
        <family val="1"/>
        <charset val="204"/>
      </rPr>
      <t xml:space="preserve"> «Содействие развитию малого и среднего предпринимательства в муниципальном образовании «Город Калуга»</t>
    </r>
  </si>
  <si>
    <t>С целью продвижения муниципального образования «Город Калуга» как объекта, привлекательного для туризма, разработан и изготовлен ряд презентационных и сувенирных материалов</t>
  </si>
  <si>
    <t>От представителей казачества  заявок на участие в других мероприятиях, проводимых управлением физической культуры, спорта и молодежной политики города Калуги, не поступало.</t>
  </si>
  <si>
    <r>
      <t xml:space="preserve">Время участия народных дружинников в охране общественного порядка из числа казачьих обществ меньше запланированного, т. к. </t>
    </r>
    <r>
      <rPr>
        <sz val="11"/>
        <color indexed="8"/>
        <rFont val="Times New Roman"/>
        <family val="1"/>
        <charset val="204"/>
      </rPr>
      <t xml:space="preserve">казаки осуществляют выходы на дежурство только на городские мероприятия с массовым пребыванием граждан, либо на мероприятия, имеющие общественный резонанс. С 2022 года из-за проведения СВО (специальной военной операции) </t>
    </r>
    <r>
      <rPr>
        <sz val="11"/>
        <color indexed="18"/>
        <rFont val="Times New Roman"/>
        <family val="1"/>
        <charset val="204"/>
      </rPr>
      <t xml:space="preserve">отменено значительное количество массовых мероприятий, фактическое время участия народных дружинников в охране общественного порядка значительно снизилось. </t>
    </r>
  </si>
  <si>
    <r>
      <t xml:space="preserve">Тенденция к уменьшению в связи с тем, что получатели ежемесячного денежного вознаграждения, являющиеся пенсионерами, изъявляли желание исполнять обязанности опекуна на безвозмездной основе. Уменьшение количества </t>
    </r>
    <r>
      <rPr>
        <sz val="11"/>
        <color indexed="8"/>
        <rFont val="Times New Roman"/>
        <family val="1"/>
        <charset val="204"/>
      </rPr>
      <t>недееспособных граждан и граждан, ограниченных в дееспособности, связано со смертностью данной категории граждан.</t>
    </r>
    <r>
      <rPr>
        <sz val="11"/>
        <rFont val="Calibri"/>
        <family val="2"/>
        <charset val="204"/>
      </rPr>
      <t xml:space="preserve"> </t>
    </r>
    <r>
      <rPr>
        <sz val="11"/>
        <rFont val="Times New Roman"/>
        <family val="1"/>
        <charset val="204"/>
      </rPr>
      <t xml:space="preserve">Денежные средства на содержание находящихся под опекой (попечительством) детей не выплачиваются в период их нахождения на полном государственном обеспечении
 </t>
    </r>
  </si>
  <si>
    <t>Мера носит заявительный характер</t>
  </si>
  <si>
    <r>
      <t xml:space="preserve">На учете в муниципальном образовании «Город Калуга» состоят граждане, признанные недееспособными, ограниченными в дееспособности решением суда, вступившим в законную силу, недееспособные, ограниченные в дееспособности граждане, прибывшие в г. Калугу на постоянное место жительства.
</t>
    </r>
    <r>
      <rPr>
        <sz val="11"/>
        <color indexed="8"/>
        <rFont val="Times New Roman"/>
        <family val="1"/>
        <charset val="204"/>
      </rPr>
      <t>Количество поданных заявлений в суд о признании граждан недееспособными не уменьшилось.</t>
    </r>
  </si>
  <si>
    <r>
      <t>тыс</t>
    </r>
    <r>
      <rPr>
        <sz val="10"/>
        <color indexed="8"/>
        <rFont val="Arial"/>
        <family val="2"/>
        <charset val="204"/>
      </rPr>
      <t xml:space="preserve">. </t>
    </r>
    <r>
      <rPr>
        <sz val="10"/>
        <color indexed="8"/>
        <rFont val="Times New Roman"/>
        <family val="1"/>
        <charset val="204"/>
      </rPr>
      <t>ед</t>
    </r>
    <r>
      <rPr>
        <sz val="10"/>
        <color indexed="8"/>
        <rFont val="Arial"/>
        <family val="2"/>
        <charset val="204"/>
      </rPr>
      <t>.</t>
    </r>
  </si>
  <si>
    <r>
      <t xml:space="preserve">Прогноз социально-экономического развития Калужской области ежегодно формирует министерство экономического развития Калужской области.
Значение показателя «1777,9 (оценоч.)» за 2022 год указано в соответствии с прогнозом социально-экономического развития Калужской области на 2022-2025 годы  (согласовано министерством сельского хозяйства Калужской области 09.06.2022).
</t>
    </r>
    <r>
      <rPr>
        <i/>
        <u/>
        <sz val="10"/>
        <color indexed="8"/>
        <rFont val="Times New Roman"/>
        <family val="1"/>
        <charset val="204"/>
      </rPr>
      <t xml:space="preserve">Справочно:
</t>
    </r>
    <r>
      <rPr>
        <i/>
        <sz val="10"/>
        <color indexed="8"/>
        <rFont val="Times New Roman"/>
        <family val="1"/>
        <charset val="204"/>
      </rPr>
      <t>&lt;*&gt; Показатель за 2021 год фактически составил 1687,3 млн. руб. в соответствии с прогнозом социально-экономического развития Калужской области на 2023-2025 годы. При этом, значение показателя за 2021 год: «1745 (оценоч.)» было указано при формировании годового отчета муниципальной программы в январе 2022 года                                          в соответствии с  прогнозом социально-экономического развития Калужской области на 2022-2024 годы (согласовано министерством сельского хозяйства Калужской области 15.06.2021)</t>
    </r>
  </si>
  <si>
    <r>
      <t xml:space="preserve">Прогнозный показатель выполнен.
В 2022 году организовано и проведено                                          </t>
    </r>
    <r>
      <rPr>
        <sz val="10"/>
        <color indexed="60"/>
        <rFont val="Times New Roman"/>
        <family val="1"/>
        <charset val="204"/>
      </rPr>
      <t xml:space="preserve"> </t>
    </r>
    <r>
      <rPr>
        <sz val="10"/>
        <color indexed="8"/>
        <rFont val="Times New Roman"/>
        <family val="1"/>
        <charset val="204"/>
      </rPr>
      <t xml:space="preserve">90 мероприятий:                                 - 84 продовольственных ярмарок;
</t>
    </r>
    <r>
      <rPr>
        <sz val="10"/>
        <color indexed="60"/>
        <rFont val="Times New Roman"/>
        <family val="1"/>
        <charset val="204"/>
      </rPr>
      <t>-</t>
    </r>
    <r>
      <rPr>
        <sz val="10"/>
        <color indexed="8"/>
        <rFont val="Times New Roman"/>
        <family val="1"/>
        <charset val="204"/>
      </rPr>
      <t xml:space="preserve"> ярмарка меда (с 12 по 17 августа 2022 года);
- выставка «Дары сада, огорода и личного                 подворья» (с 06 по 08 сентября 2022 года);
- принято участие муниципального образования «Город Калуга» в областной выставке-ярмарке «Калужская осень 2022» и в конкурсе в рамках мероприятия (III место) (c 16 по 18 сентября                  2022 года);
- 3 семинаров с садоводами (огородниками);
- конкурс профессионального мастерства среди работников сельскохозяйственных организаций  и крестьянских (фермерских) хозяйств на лучшего механизатора-пахаря (03.06.2022);
- конкурс профессионального мастерства среди работников сельскохозяйственных организаций  и крестьянских (фермерских) хозяйств на лучшего по профессии среди операторов машинного доения коров (02.09.2022)</t>
    </r>
  </si>
  <si>
    <r>
      <t xml:space="preserve">Прогнозный показатель выполнен.
</t>
    </r>
    <r>
      <rPr>
        <i/>
        <sz val="10"/>
        <color indexed="8"/>
        <rFont val="Times New Roman"/>
        <family val="1"/>
        <charset val="204"/>
      </rPr>
      <t>Расчет:</t>
    </r>
    <r>
      <rPr>
        <sz val="10"/>
        <color indexed="8"/>
        <rFont val="Times New Roman"/>
        <family val="1"/>
        <charset val="204"/>
      </rPr>
      <t xml:space="preserve"> 
1</t>
    </r>
    <r>
      <rPr>
        <i/>
        <sz val="10"/>
        <color indexed="8"/>
        <rFont val="Times New Roman"/>
        <family val="1"/>
        <charset val="204"/>
      </rPr>
      <t xml:space="preserve">) Производство молока на душу населения сельскохозяйственными товаропроизводителями </t>
    </r>
    <r>
      <rPr>
        <i/>
        <sz val="10"/>
        <color indexed="60"/>
        <rFont val="Times New Roman"/>
        <family val="1"/>
        <charset val="204"/>
      </rPr>
      <t xml:space="preserve"> </t>
    </r>
    <r>
      <rPr>
        <i/>
        <sz val="10"/>
        <color indexed="8"/>
        <rFont val="Times New Roman"/>
        <family val="1"/>
        <charset val="204"/>
      </rPr>
      <t>3193,5 т</t>
    </r>
    <r>
      <rPr>
        <i/>
        <sz val="10"/>
        <color indexed="60"/>
        <rFont val="Times New Roman"/>
        <family val="1"/>
        <charset val="204"/>
      </rPr>
      <t xml:space="preserve"> </t>
    </r>
    <r>
      <rPr>
        <i/>
        <sz val="10"/>
        <color indexed="8"/>
        <rFont val="Times New Roman"/>
        <family val="1"/>
        <charset val="204"/>
      </rPr>
      <t>х 1000 / 350667 чел.</t>
    </r>
    <r>
      <rPr>
        <i/>
        <sz val="10"/>
        <color indexed="60"/>
        <rFont val="Times New Roman"/>
        <family val="1"/>
        <charset val="204"/>
      </rPr>
      <t xml:space="preserve"> </t>
    </r>
    <r>
      <rPr>
        <i/>
        <sz val="10"/>
        <color indexed="8"/>
        <rFont val="Times New Roman"/>
        <family val="1"/>
        <charset val="204"/>
      </rPr>
      <t>= 9,107 кг.
2)</t>
    </r>
    <r>
      <rPr>
        <i/>
        <sz val="10"/>
        <color indexed="60"/>
        <rFont val="Times New Roman"/>
        <family val="1"/>
        <charset val="204"/>
      </rPr>
      <t xml:space="preserve"> </t>
    </r>
    <r>
      <rPr>
        <i/>
        <sz val="10"/>
        <color indexed="8"/>
        <rFont val="Times New Roman"/>
        <family val="1"/>
        <charset val="204"/>
      </rPr>
      <t>Выполнение части рекомендуемой рациональной среднедушевой нормы потребления молока (молоко и молокопродукты всего в пересчете на молоко), производимого сельскохозяйственными товаропроизводителями
9,107/ 325 кг х 100%  = 2,80 %</t>
    </r>
  </si>
  <si>
    <r>
      <t>Производство картофеля на душу населения сельскохозяйственными товаропроизводителями за                   2022 год не выполнен, в связи</t>
    </r>
    <r>
      <rPr>
        <sz val="10"/>
        <color indexed="60"/>
        <rFont val="Times New Roman"/>
        <family val="1"/>
        <charset val="204"/>
      </rPr>
      <t xml:space="preserve"> </t>
    </r>
    <r>
      <rPr>
        <sz val="10"/>
        <color indexed="8"/>
        <rFont val="Times New Roman"/>
        <family val="1"/>
        <charset val="204"/>
      </rPr>
      <t>не выполнением показателя по валовому производству картофеля</t>
    </r>
    <r>
      <rPr>
        <sz val="10"/>
        <color indexed="60"/>
        <rFont val="Times New Roman"/>
        <family val="1"/>
        <charset val="204"/>
      </rPr>
      <t xml:space="preserve"> </t>
    </r>
    <r>
      <rPr>
        <sz val="10"/>
        <color indexed="8"/>
        <rFont val="Times New Roman"/>
        <family val="1"/>
        <charset val="204"/>
      </rPr>
      <t xml:space="preserve">из-за недостижения ООО «Козельские овощи» планируемого объема посадки картофеля.
</t>
    </r>
    <r>
      <rPr>
        <i/>
        <sz val="10"/>
        <color indexed="8"/>
        <rFont val="Times New Roman"/>
        <family val="1"/>
        <charset val="204"/>
      </rPr>
      <t>Расчет:</t>
    </r>
    <r>
      <rPr>
        <sz val="10"/>
        <color indexed="8"/>
        <rFont val="Times New Roman"/>
        <family val="1"/>
        <charset val="204"/>
      </rPr>
      <t xml:space="preserve"> 
1</t>
    </r>
    <r>
      <rPr>
        <i/>
        <sz val="10"/>
        <color indexed="8"/>
        <rFont val="Times New Roman"/>
        <family val="1"/>
        <charset val="204"/>
      </rPr>
      <t xml:space="preserve">) Производство картофеля на душу населения сельскохозяйственными товаропроизводителями                </t>
    </r>
    <r>
      <rPr>
        <i/>
        <sz val="10"/>
        <color indexed="60"/>
        <rFont val="Times New Roman"/>
        <family val="1"/>
        <charset val="204"/>
      </rPr>
      <t xml:space="preserve"> </t>
    </r>
    <r>
      <rPr>
        <i/>
        <sz val="10"/>
        <color indexed="8"/>
        <rFont val="Times New Roman"/>
        <family val="1"/>
        <charset val="204"/>
      </rPr>
      <t>301,8 т х 1000 / 350667 чел. = 0,861 кг.
2) Выполнение части рекомендуемой рациональной среднедушевой нормы потребления картофеля</t>
    </r>
    <r>
      <rPr>
        <i/>
        <sz val="10"/>
        <color indexed="60"/>
        <rFont val="Times New Roman"/>
        <family val="1"/>
        <charset val="204"/>
      </rPr>
      <t xml:space="preserve">, </t>
    </r>
    <r>
      <rPr>
        <i/>
        <sz val="10"/>
        <color indexed="8"/>
        <rFont val="Times New Roman"/>
        <family val="1"/>
        <charset val="204"/>
      </rPr>
      <t>производимого сельскохозяйственными товаропроизводителями
0,861 / 90 кг  х 100%  = 0,96%</t>
    </r>
  </si>
  <si>
    <r>
      <t xml:space="preserve">Прогнозный показатель выполнен.
</t>
    </r>
    <r>
      <rPr>
        <i/>
        <sz val="10"/>
        <color indexed="8"/>
        <rFont val="Times New Roman"/>
        <family val="1"/>
        <charset val="204"/>
      </rPr>
      <t>Расчет:</t>
    </r>
    <r>
      <rPr>
        <sz val="10"/>
        <color indexed="8"/>
        <rFont val="Times New Roman"/>
        <family val="1"/>
        <charset val="204"/>
      </rPr>
      <t xml:space="preserve"> 
</t>
    </r>
    <r>
      <rPr>
        <i/>
        <sz val="10"/>
        <color indexed="8"/>
        <rFont val="Times New Roman"/>
        <family val="1"/>
        <charset val="204"/>
      </rPr>
      <t>Производство овощей на душу населения сельскохозяйственными товаропроизводителями                  783,02 т х 1000 / 350667 чел. = 2,233 кг.
2) Выполнение части рекомендуемой рациональной среднедушевой нормы потребления овощей, производимого сельскохозяйственными товаропроизводителями
2,233 / 140 кг  х 100%  = 1,59 %</t>
    </r>
  </si>
  <si>
    <r>
      <t xml:space="preserve">Невыполнение прогнозного показателя на 32 гол. произошло по причине сдачи КРС на мясокомбинат сверх плана.
</t>
    </r>
    <r>
      <rPr>
        <sz val="10"/>
        <color indexed="60"/>
        <rFont val="Times New Roman"/>
        <family val="1"/>
        <charset val="204"/>
      </rPr>
      <t xml:space="preserve"> </t>
    </r>
    <r>
      <rPr>
        <sz val="10"/>
        <color indexed="8"/>
        <rFont val="Times New Roman"/>
        <family val="1"/>
        <charset val="204"/>
      </rPr>
      <t>Поголовье КРС АО «Совхоз Росва» -   821  гол., ИП Глава К(Ф)Х Тарасенков В.Г. -  453 гол.</t>
    </r>
  </si>
  <si>
    <t>«Укрепление общественного здоровья в муниципальном образовании «Город Калуга»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</si>
</sst>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0"/>
    <numFmt numFmtId="165" formatCode="_-* #,##0.00_р_._-;\-* #,##0.00_р_._-;_-* \-??_р_._-;_-@_-"/>
    <numFmt numFmtId="166" formatCode="_-* #,##0_р_._-;\-* #,##0_р_._-;_-* \-??_р_._-;_-@_-"/>
    <numFmt numFmtId="167" formatCode="_-* #,##0.0_р_._-;\-* #,##0.0_р_._-;_-* \-??_р_._-;_-@_-"/>
    <numFmt numFmtId="168" formatCode="#,##0.000"/>
    <numFmt numFmtId="169" formatCode="#,##0.0"/>
    <numFmt numFmtId="170" formatCode="dd/mm/yy"/>
    <numFmt numFmtId="171" formatCode="#,##0.0_ ;\-#,##0.0\ "/>
    <numFmt numFmtId="172" formatCode="#,##0.00_ ;\-#,##0.00\ "/>
    <numFmt numFmtId="173" formatCode="0.000"/>
    <numFmt numFmtId="174" formatCode="#,##0;[Red]\-#,##0"/>
    <numFmt numFmtId="175" formatCode="#,##0.00_ ;[Red]\-#,##0.00\ "/>
  </numFmts>
  <fonts count="71">
    <font>
      <sz val="10"/>
      <name val="Arial"/>
      <family val="2"/>
      <charset val="204"/>
    </font>
    <font>
      <sz val="10"/>
      <name val="Arial"/>
      <family val="2"/>
      <charset val="204"/>
    </font>
    <font>
      <sz val="10"/>
      <name val="Times New Roman"/>
      <family val="1"/>
      <charset val="1"/>
    </font>
    <font>
      <b/>
      <sz val="10"/>
      <name val="Times New Roman"/>
      <family val="1"/>
      <charset val="1"/>
    </font>
    <font>
      <b/>
      <sz val="10"/>
      <color indexed="8"/>
      <name val="Times New Roman"/>
      <family val="1"/>
      <charset val="1"/>
    </font>
    <font>
      <sz val="10"/>
      <color indexed="62"/>
      <name val="Times New Roman"/>
      <family val="1"/>
      <charset val="1"/>
    </font>
    <font>
      <sz val="10"/>
      <color indexed="8"/>
      <name val="Times New Roman"/>
      <family val="1"/>
      <charset val="1"/>
    </font>
    <font>
      <sz val="10"/>
      <color indexed="60"/>
      <name val="Times New Roman"/>
      <family val="1"/>
      <charset val="1"/>
    </font>
    <font>
      <sz val="10"/>
      <color indexed="8"/>
      <name val="Times New Roman"/>
      <family val="1"/>
      <charset val="204"/>
    </font>
    <font>
      <i/>
      <sz val="10"/>
      <color indexed="60"/>
      <name val="Times New Roman"/>
      <family val="1"/>
      <charset val="1"/>
    </font>
    <font>
      <i/>
      <sz val="10"/>
      <color indexed="8"/>
      <name val="Times New Roman"/>
      <family val="1"/>
      <charset val="1"/>
    </font>
    <font>
      <b/>
      <sz val="10"/>
      <color indexed="8"/>
      <name val="Times New Roman"/>
      <family val="1"/>
      <charset val="204"/>
    </font>
    <font>
      <sz val="11"/>
      <color indexed="8"/>
      <name val="Times New Roman"/>
      <family val="1"/>
      <charset val="204"/>
    </font>
    <font>
      <sz val="10"/>
      <color indexed="10"/>
      <name val="Times New Roman"/>
      <family val="1"/>
      <charset val="1"/>
    </font>
    <font>
      <b/>
      <i/>
      <sz val="10"/>
      <color indexed="8"/>
      <name val="Times New Roman"/>
      <family val="1"/>
      <charset val="1"/>
    </font>
    <font>
      <sz val="11"/>
      <color indexed="10"/>
      <name val="Calibri"/>
      <family val="2"/>
      <charset val="204"/>
    </font>
    <font>
      <sz val="10"/>
      <color indexed="62"/>
      <name val="Times New Roman"/>
      <family val="1"/>
      <charset val="204"/>
    </font>
    <font>
      <sz val="10"/>
      <color indexed="53"/>
      <name val="Times New Roman"/>
      <family val="1"/>
      <charset val="1"/>
    </font>
    <font>
      <sz val="9"/>
      <color indexed="8"/>
      <name val="Times New Roman"/>
      <family val="1"/>
      <charset val="1"/>
    </font>
    <font>
      <sz val="9"/>
      <name val="Times New Roman"/>
      <family val="1"/>
      <charset val="204"/>
    </font>
    <font>
      <i/>
      <sz val="10"/>
      <color indexed="8"/>
      <name val="Times New Roman"/>
      <family val="1"/>
      <charset val="204"/>
    </font>
    <font>
      <sz val="9"/>
      <name val="Times New Roman"/>
      <family val="1"/>
      <charset val="1"/>
    </font>
    <font>
      <sz val="9"/>
      <color indexed="8"/>
      <name val="Times New Roman"/>
      <family val="1"/>
      <charset val="204"/>
    </font>
    <font>
      <b/>
      <sz val="11"/>
      <name val="Times New Roman"/>
      <family val="1"/>
      <charset val="204"/>
    </font>
    <font>
      <sz val="11"/>
      <name val="Times New Roman"/>
      <family val="1"/>
      <charset val="204"/>
    </font>
    <font>
      <b/>
      <sz val="10"/>
      <name val="Times New Roman"/>
      <family val="1"/>
      <charset val="204"/>
    </font>
    <font>
      <sz val="11"/>
      <color indexed="18"/>
      <name val="Times New Roman"/>
      <family val="1"/>
      <charset val="204"/>
    </font>
    <font>
      <b/>
      <sz val="11"/>
      <color indexed="8"/>
      <name val="Times New Roman"/>
      <family val="1"/>
      <charset val="204"/>
    </font>
    <font>
      <i/>
      <sz val="10"/>
      <name val="Times New Roman"/>
      <family val="1"/>
      <charset val="1"/>
    </font>
    <font>
      <sz val="10"/>
      <name val="Times New Roman"/>
      <family val="1"/>
      <charset val="204"/>
    </font>
    <font>
      <sz val="12"/>
      <color indexed="8"/>
      <name val="Times New Roman"/>
      <family val="1"/>
      <charset val="204"/>
    </font>
    <font>
      <i/>
      <sz val="12"/>
      <name val="Times New Roman"/>
      <family val="1"/>
      <charset val="204"/>
    </font>
    <font>
      <i/>
      <sz val="10"/>
      <name val="Times New Roman"/>
      <family val="1"/>
      <charset val="204"/>
    </font>
    <font>
      <sz val="15"/>
      <color indexed="8"/>
      <name val="Times New Roman"/>
      <family val="1"/>
      <charset val="204"/>
    </font>
    <font>
      <sz val="10"/>
      <color indexed="8"/>
      <name val="Arial"/>
      <family val="2"/>
      <charset val="204"/>
    </font>
    <font>
      <sz val="10"/>
      <color indexed="8"/>
      <name val="Times New Roman"/>
      <family val="1"/>
      <charset val="134"/>
    </font>
    <font>
      <sz val="12"/>
      <name val="Times New Roman"/>
      <family val="1"/>
      <charset val="204"/>
    </font>
    <font>
      <sz val="11"/>
      <color indexed="10"/>
      <name val="Times New Roman"/>
      <family val="1"/>
      <charset val="204"/>
    </font>
    <font>
      <b/>
      <sz val="11"/>
      <color indexed="10"/>
      <name val="Times New Roman"/>
      <family val="1"/>
      <charset val="204"/>
    </font>
    <font>
      <i/>
      <sz val="11"/>
      <color indexed="8"/>
      <name val="Times New Roman"/>
      <family val="1"/>
      <charset val="204"/>
    </font>
    <font>
      <sz val="11"/>
      <color indexed="62"/>
      <name val="Times New Roman"/>
      <family val="1"/>
      <charset val="204"/>
    </font>
    <font>
      <sz val="11"/>
      <color indexed="53"/>
      <name val="Times New Roman"/>
      <family val="1"/>
      <charset val="204"/>
    </font>
    <font>
      <b/>
      <sz val="11"/>
      <color indexed="60"/>
      <name val="Times New Roman"/>
      <family val="1"/>
      <charset val="204"/>
    </font>
    <font>
      <b/>
      <i/>
      <sz val="11"/>
      <color indexed="8"/>
      <name val="Times New Roman"/>
      <family val="1"/>
      <charset val="204"/>
    </font>
    <font>
      <sz val="11"/>
      <color indexed="60"/>
      <name val="Times New Roman"/>
      <family val="1"/>
      <charset val="204"/>
    </font>
    <font>
      <b/>
      <i/>
      <sz val="11"/>
      <name val="Times New Roman"/>
      <family val="1"/>
      <charset val="204"/>
    </font>
    <font>
      <b/>
      <i/>
      <sz val="11"/>
      <color indexed="10"/>
      <name val="Times New Roman"/>
      <family val="1"/>
      <charset val="204"/>
    </font>
    <font>
      <i/>
      <sz val="11"/>
      <color indexed="62"/>
      <name val="Times New Roman"/>
      <family val="1"/>
      <charset val="204"/>
    </font>
    <font>
      <b/>
      <sz val="11"/>
      <color indexed="62"/>
      <name val="Times New Roman"/>
      <family val="1"/>
      <charset val="204"/>
    </font>
    <font>
      <b/>
      <i/>
      <sz val="11"/>
      <color indexed="62"/>
      <name val="Times New Roman"/>
      <family val="1"/>
      <charset val="204"/>
    </font>
    <font>
      <i/>
      <sz val="11"/>
      <name val="Times New Roman"/>
      <family val="1"/>
      <charset val="204"/>
    </font>
    <font>
      <i/>
      <sz val="11"/>
      <color indexed="10"/>
      <name val="Times New Roman"/>
      <family val="1"/>
      <charset val="204"/>
    </font>
    <font>
      <b/>
      <sz val="12"/>
      <name val="Times New Roman"/>
      <family val="1"/>
      <charset val="204"/>
    </font>
    <font>
      <b/>
      <sz val="9"/>
      <name val="Times New Roman"/>
      <family val="1"/>
      <charset val="204"/>
    </font>
    <font>
      <sz val="10"/>
      <color indexed="10"/>
      <name val="Times New Roman"/>
      <family val="1"/>
      <charset val="204"/>
    </font>
    <font>
      <b/>
      <sz val="12"/>
      <color indexed="8"/>
      <name val="Times New Roman"/>
      <family val="1"/>
      <charset val="204"/>
    </font>
    <font>
      <b/>
      <sz val="10"/>
      <name val="Arial"/>
      <family val="2"/>
      <charset val="204"/>
    </font>
    <font>
      <sz val="10"/>
      <color indexed="62"/>
      <name val="Arial"/>
      <family val="2"/>
      <charset val="204"/>
    </font>
    <font>
      <sz val="10"/>
      <color indexed="60"/>
      <name val="Times New Roman"/>
      <family val="1"/>
      <charset val="204"/>
    </font>
    <font>
      <sz val="10"/>
      <name val="Arial"/>
      <family val="1"/>
      <charset val="1"/>
    </font>
    <font>
      <sz val="10"/>
      <name val="Times New Roman"/>
      <family val="1"/>
    </font>
    <font>
      <i/>
      <sz val="10"/>
      <color indexed="60"/>
      <name val="Times New Roman"/>
      <family val="1"/>
      <charset val="204"/>
    </font>
    <font>
      <sz val="11"/>
      <name val="Calibri"/>
      <family val="2"/>
      <charset val="204"/>
    </font>
    <font>
      <i/>
      <u/>
      <sz val="10"/>
      <color indexed="8"/>
      <name val="Times New Roman"/>
      <family val="1"/>
      <charset val="204"/>
    </font>
    <font>
      <b/>
      <sz val="11"/>
      <color rgb="FF3F3F3F"/>
      <name val="Calibri"/>
      <family val="2"/>
      <charset val="204"/>
      <scheme val="minor"/>
    </font>
    <font>
      <b/>
      <sz val="11"/>
      <color rgb="FF000000"/>
      <name val="Times New Roman"/>
      <family val="1"/>
      <charset val="204"/>
    </font>
    <font>
      <sz val="10"/>
      <color rgb="FF333399"/>
      <name val="Times New Roman"/>
      <family val="1"/>
      <charset val="204"/>
    </font>
    <font>
      <sz val="11"/>
      <color rgb="FF000000"/>
      <name val="Times New Roman"/>
      <family val="1"/>
      <charset val="204"/>
    </font>
    <font>
      <i/>
      <sz val="11"/>
      <color rgb="FF333399"/>
      <name val="Times New Roman"/>
      <family val="1"/>
      <charset val="204"/>
    </font>
    <font>
      <sz val="10"/>
      <color rgb="FF000000"/>
      <name val="Times New Roman"/>
      <family val="1"/>
      <charset val="204"/>
    </font>
    <font>
      <i/>
      <sz val="11"/>
      <color rgb="FF000000"/>
      <name val="Times New Roman"/>
      <family val="1"/>
      <charset val="204"/>
    </font>
  </fonts>
  <fills count="4">
    <fill>
      <patternFill patternType="none"/>
    </fill>
    <fill>
      <patternFill patternType="gray125"/>
    </fill>
    <fill>
      <patternFill patternType="solid">
        <fgColor indexed="9"/>
        <bgColor indexed="26"/>
      </patternFill>
    </fill>
    <fill>
      <patternFill patternType="solid">
        <fgColor rgb="FFF2F2F2"/>
      </patternFill>
    </fill>
  </fills>
  <borders count="57">
    <border>
      <left/>
      <right/>
      <top/>
      <bottom/>
      <diagonal/>
    </border>
    <border>
      <left style="hair">
        <color indexed="18"/>
      </left>
      <right style="hair">
        <color indexed="18"/>
      </right>
      <top style="hair">
        <color indexed="18"/>
      </top>
      <bottom style="hair">
        <color indexed="18"/>
      </bottom>
      <diagonal/>
    </border>
    <border>
      <left style="hair">
        <color indexed="18"/>
      </left>
      <right style="hair">
        <color indexed="18"/>
      </right>
      <top/>
      <bottom style="hair">
        <color indexed="18"/>
      </bottom>
      <diagonal/>
    </border>
    <border>
      <left style="hair">
        <color indexed="8"/>
      </left>
      <right style="hair">
        <color indexed="8"/>
      </right>
      <top style="hair">
        <color indexed="8"/>
      </top>
      <bottom style="hair">
        <color indexed="8"/>
      </bottom>
      <diagonal/>
    </border>
    <border>
      <left style="hair">
        <color indexed="8"/>
      </left>
      <right style="hair">
        <color indexed="18"/>
      </right>
      <top style="hair">
        <color indexed="18"/>
      </top>
      <bottom style="hair">
        <color indexed="18"/>
      </bottom>
      <diagonal/>
    </border>
    <border>
      <left style="hair">
        <color indexed="18"/>
      </left>
      <right/>
      <top style="hair">
        <color indexed="18"/>
      </top>
      <bottom style="hair">
        <color indexed="18"/>
      </bottom>
      <diagonal/>
    </border>
    <border>
      <left/>
      <right style="hair">
        <color indexed="18"/>
      </right>
      <top style="hair">
        <color indexed="18"/>
      </top>
      <bottom style="hair">
        <color indexed="18"/>
      </bottom>
      <diagonal/>
    </border>
    <border>
      <left style="hair">
        <color indexed="18"/>
      </left>
      <right style="hair">
        <color indexed="8"/>
      </right>
      <top style="hair">
        <color indexed="18"/>
      </top>
      <bottom style="hair">
        <color indexed="1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style="medium">
        <color indexed="8"/>
      </top>
      <bottom/>
      <diagonal/>
    </border>
    <border>
      <left style="thin">
        <color indexed="8"/>
      </left>
      <right style="thin">
        <color indexed="8"/>
      </right>
      <top style="thin">
        <color indexed="8"/>
      </top>
      <bottom style="thin">
        <color indexed="8"/>
      </bottom>
      <diagonal/>
    </border>
    <border>
      <left style="medium">
        <color indexed="23"/>
      </left>
      <right style="medium">
        <color indexed="23"/>
      </right>
      <top style="medium">
        <color indexed="8"/>
      </top>
      <bottom style="medium">
        <color indexed="8"/>
      </bottom>
      <diagonal/>
    </border>
    <border>
      <left/>
      <right style="medium">
        <color indexed="23"/>
      </right>
      <top style="medium">
        <color indexed="8"/>
      </top>
      <bottom style="medium">
        <color indexed="8"/>
      </bottom>
      <diagonal/>
    </border>
    <border>
      <left style="hair">
        <color indexed="8"/>
      </left>
      <right style="hair">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style="medium">
        <color indexed="8"/>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64"/>
      </right>
      <top/>
      <bottom/>
      <diagonal/>
    </border>
    <border>
      <left style="medium">
        <color indexed="64"/>
      </left>
      <right style="medium">
        <color indexed="64"/>
      </right>
      <top style="medium">
        <color indexed="8"/>
      </top>
      <bottom/>
      <diagonal/>
    </border>
    <border>
      <left style="medium">
        <color indexed="64"/>
      </left>
      <right style="medium">
        <color indexed="64"/>
      </right>
      <top style="medium">
        <color indexed="8"/>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8"/>
      </bottom>
      <diagonal/>
    </border>
    <border>
      <left style="medium">
        <color indexed="8"/>
      </left>
      <right style="medium">
        <color indexed="8"/>
      </right>
      <top style="medium">
        <color indexed="8"/>
      </top>
      <bottom style="medium">
        <color indexed="64"/>
      </bottom>
      <diagonal/>
    </border>
    <border>
      <left style="medium">
        <color indexed="64"/>
      </left>
      <right style="medium">
        <color indexed="8"/>
      </right>
      <top style="medium">
        <color indexed="64"/>
      </top>
      <bottom style="medium">
        <color indexed="8"/>
      </bottom>
      <diagonal/>
    </border>
    <border>
      <left style="medium">
        <color indexed="8"/>
      </left>
      <right style="medium">
        <color indexed="64"/>
      </right>
      <top style="medium">
        <color indexed="64"/>
      </top>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style="medium">
        <color indexed="8"/>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8"/>
      </right>
      <top style="medium">
        <color indexed="64"/>
      </top>
      <bottom/>
      <diagonal/>
    </border>
    <border>
      <left/>
      <right/>
      <top style="medium">
        <color indexed="64"/>
      </top>
      <bottom style="medium">
        <color indexed="8"/>
      </bottom>
      <diagonal/>
    </border>
    <border>
      <left style="medium">
        <color indexed="8"/>
      </left>
      <right/>
      <top style="medium">
        <color indexed="64"/>
      </top>
      <bottom style="medium">
        <color indexed="8"/>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165" fontId="1" fillId="0" borderId="0" applyFill="0" applyBorder="0" applyAlignment="0" applyProtection="0"/>
    <xf numFmtId="0" fontId="64" fillId="3" borderId="56" applyNumberFormat="0" applyAlignment="0" applyProtection="0"/>
  </cellStyleXfs>
  <cellXfs count="520">
    <xf numFmtId="0" fontId="0" fillId="0" borderId="0" xfId="0"/>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164" fontId="2" fillId="0" borderId="0" xfId="0" applyNumberFormat="1"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6" fontId="6" fillId="2" borderId="1" xfId="1" applyNumberFormat="1" applyFont="1" applyFill="1" applyBorder="1" applyAlignment="1" applyProtection="1">
      <alignment horizontal="center" vertical="center" wrapText="1"/>
    </xf>
    <xf numFmtId="164" fontId="6"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1" fontId="6"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5" fontId="6" fillId="2" borderId="1" xfId="1" applyNumberFormat="1" applyFont="1" applyFill="1" applyBorder="1" applyAlignment="1" applyProtection="1">
      <alignment horizontal="center" vertical="center" wrapText="1"/>
    </xf>
    <xf numFmtId="167" fontId="6" fillId="2" borderId="1" xfId="1" applyNumberFormat="1" applyFont="1" applyFill="1" applyBorder="1" applyAlignment="1" applyProtection="1">
      <alignment horizontal="center" vertical="center" wrapText="1"/>
    </xf>
    <xf numFmtId="2"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2" fontId="2" fillId="0" borderId="0" xfId="0" applyNumberFormat="1" applyFont="1" applyFill="1" applyAlignment="1">
      <alignment horizontal="center" vertical="center" wrapText="1"/>
    </xf>
    <xf numFmtId="1"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7" fontId="8" fillId="2" borderId="1" xfId="1" applyNumberFormat="1" applyFont="1" applyFill="1" applyBorder="1" applyAlignment="1" applyProtection="1">
      <alignment horizontal="center" vertical="center" wrapText="1"/>
    </xf>
    <xf numFmtId="166" fontId="8" fillId="2" borderId="1" xfId="1" applyNumberFormat="1"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164" fontId="6" fillId="2" borderId="3"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164" fontId="5" fillId="2" borderId="3" xfId="0" applyNumberFormat="1" applyFont="1" applyFill="1" applyBorder="1" applyAlignment="1">
      <alignment horizontal="center" vertical="center" wrapText="1"/>
    </xf>
    <xf numFmtId="0" fontId="6" fillId="2" borderId="1" xfId="0" applyFont="1" applyFill="1" applyBorder="1" applyAlignment="1">
      <alignment vertical="center" wrapText="1"/>
    </xf>
    <xf numFmtId="1" fontId="6" fillId="2" borderId="1" xfId="0" applyNumberFormat="1" applyFont="1" applyFill="1" applyBorder="1" applyAlignment="1">
      <alignment vertical="center" wrapText="1"/>
    </xf>
    <xf numFmtId="164" fontId="6" fillId="2" borderId="1" xfId="0" applyNumberFormat="1" applyFont="1" applyFill="1" applyBorder="1" applyAlignment="1">
      <alignment vertical="center" wrapText="1"/>
    </xf>
    <xf numFmtId="164" fontId="6" fillId="2" borderId="3" xfId="0" applyNumberFormat="1" applyFont="1" applyFill="1" applyBorder="1" applyAlignment="1">
      <alignment vertical="center" wrapText="1"/>
    </xf>
    <xf numFmtId="0" fontId="12" fillId="2" borderId="1" xfId="0" applyFont="1" applyFill="1" applyBorder="1" applyAlignment="1">
      <alignment vertical="center" wrapText="1"/>
    </xf>
    <xf numFmtId="2" fontId="2" fillId="0" borderId="0" xfId="0" applyNumberFormat="1" applyFont="1" applyFill="1" applyAlignment="1">
      <alignment vertical="center" wrapText="1"/>
    </xf>
    <xf numFmtId="0" fontId="2" fillId="0" borderId="0" xfId="0" applyFont="1" applyFill="1" applyAlignment="1">
      <alignment vertical="center" wrapText="1"/>
    </xf>
    <xf numFmtId="2" fontId="17" fillId="0" borderId="0" xfId="0" applyNumberFormat="1" applyFont="1" applyFill="1" applyAlignment="1">
      <alignment horizontal="center" vertical="center" wrapText="1"/>
    </xf>
    <xf numFmtId="0" fontId="17" fillId="0" borderId="0" xfId="0" applyFont="1" applyFill="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5" fillId="2" borderId="1" xfId="0" applyNumberFormat="1" applyFont="1" applyFill="1" applyBorder="1" applyAlignment="1">
      <alignment horizontal="center" vertical="center" wrapText="1"/>
    </xf>
    <xf numFmtId="0" fontId="21"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5" fillId="2" borderId="0" xfId="0" applyFont="1" applyFill="1" applyAlignment="1">
      <alignment horizontal="center" vertical="center" wrapText="1"/>
    </xf>
    <xf numFmtId="0" fontId="24"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6" fillId="2"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12" fillId="2" borderId="3" xfId="0"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168" fontId="8" fillId="2" borderId="1" xfId="1" applyNumberFormat="1" applyFont="1" applyFill="1" applyBorder="1" applyAlignment="1" applyProtection="1">
      <alignment horizontal="center" vertical="center" wrapText="1"/>
    </xf>
    <xf numFmtId="4" fontId="8" fillId="2" borderId="1" xfId="1" applyNumberFormat="1" applyFont="1" applyFill="1" applyBorder="1" applyAlignment="1" applyProtection="1">
      <alignment horizontal="center" vertical="center" wrapText="1"/>
    </xf>
    <xf numFmtId="0" fontId="8" fillId="2" borderId="0" xfId="0" applyFont="1" applyFill="1" applyAlignment="1">
      <alignment horizontal="center" vertical="center" wrapText="1"/>
    </xf>
    <xf numFmtId="0" fontId="30" fillId="2" borderId="1" xfId="0" applyFont="1" applyFill="1" applyBorder="1" applyAlignment="1">
      <alignment horizontal="left" vertical="center" wrapText="1"/>
    </xf>
    <xf numFmtId="169" fontId="8" fillId="2" borderId="1" xfId="1" applyNumberFormat="1" applyFont="1" applyFill="1" applyBorder="1" applyAlignment="1" applyProtection="1">
      <alignment horizontal="center" vertical="center" wrapText="1"/>
    </xf>
    <xf numFmtId="0" fontId="33" fillId="2"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1" fontId="6"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2" fontId="8"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0" xfId="0" applyNumberFormat="1" applyFont="1" applyFill="1" applyBorder="1" applyAlignment="1">
      <alignment horizontal="center" vertical="center" wrapText="1"/>
    </xf>
    <xf numFmtId="165" fontId="6" fillId="2" borderId="1" xfId="1" applyFont="1" applyFill="1" applyBorder="1" applyAlignment="1" applyProtection="1">
      <alignment horizontal="center" vertical="center" wrapText="1"/>
    </xf>
    <xf numFmtId="0" fontId="24" fillId="0" borderId="0" xfId="0" applyFont="1" applyAlignment="1">
      <alignment horizontal="right" vertical="center"/>
    </xf>
    <xf numFmtId="0" fontId="24" fillId="0" borderId="0" xfId="0" applyFont="1" applyFill="1"/>
    <xf numFmtId="0" fontId="0" fillId="0" borderId="0" xfId="0" applyFont="1" applyFill="1"/>
    <xf numFmtId="0" fontId="29" fillId="0" borderId="0" xfId="0" applyFont="1" applyFill="1" applyAlignment="1">
      <alignment horizontal="right"/>
    </xf>
    <xf numFmtId="0" fontId="53" fillId="0" borderId="0" xfId="0" applyFont="1" applyAlignment="1">
      <alignment horizontal="right" vertical="center"/>
    </xf>
    <xf numFmtId="0" fontId="25" fillId="0" borderId="23" xfId="0" applyFont="1" applyFill="1" applyBorder="1" applyAlignment="1">
      <alignment horizontal="center" vertical="top" wrapText="1"/>
    </xf>
    <xf numFmtId="0" fontId="29" fillId="0" borderId="23" xfId="0" applyFont="1" applyFill="1" applyBorder="1" applyAlignment="1">
      <alignment horizontal="center" vertical="center" wrapText="1"/>
    </xf>
    <xf numFmtId="4" fontId="25" fillId="0" borderId="23" xfId="0" applyNumberFormat="1" applyFont="1" applyFill="1" applyBorder="1" applyAlignment="1">
      <alignment horizontal="center" wrapText="1"/>
    </xf>
    <xf numFmtId="2" fontId="25" fillId="0" borderId="23" xfId="0" applyNumberFormat="1" applyFont="1" applyFill="1" applyBorder="1" applyAlignment="1">
      <alignment horizontal="center" wrapText="1"/>
    </xf>
    <xf numFmtId="0" fontId="56" fillId="0" borderId="0" xfId="0" applyFont="1" applyFill="1"/>
    <xf numFmtId="0" fontId="0" fillId="0" borderId="0" xfId="0" applyFill="1"/>
    <xf numFmtId="165" fontId="29" fillId="0" borderId="0" xfId="1" applyFont="1" applyFill="1" applyBorder="1" applyAlignment="1" applyProtection="1"/>
    <xf numFmtId="0" fontId="56" fillId="2" borderId="0" xfId="0" applyFont="1" applyFill="1"/>
    <xf numFmtId="0" fontId="23" fillId="0" borderId="8"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0" fillId="0" borderId="3" xfId="0" applyFill="1" applyBorder="1"/>
    <xf numFmtId="165" fontId="29" fillId="0" borderId="3" xfId="1" applyFont="1" applyFill="1" applyBorder="1" applyAlignment="1" applyProtection="1"/>
    <xf numFmtId="0" fontId="0" fillId="0" borderId="0" xfId="0" applyAlignment="1">
      <alignment horizontal="center" vertical="center"/>
    </xf>
    <xf numFmtId="0" fontId="29" fillId="0" borderId="0" xfId="0" applyFont="1" applyAlignment="1">
      <alignment horizontal="center" vertical="center"/>
    </xf>
    <xf numFmtId="165" fontId="1" fillId="0" borderId="0" xfId="1" applyFill="1" applyBorder="1" applyAlignment="1" applyProtection="1">
      <alignment horizontal="center" vertical="center"/>
    </xf>
    <xf numFmtId="0" fontId="52" fillId="0" borderId="0" xfId="0" applyFont="1"/>
    <xf numFmtId="0" fontId="23" fillId="0" borderId="19"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8" xfId="0"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6" xfId="0" applyFont="1" applyBorder="1" applyAlignment="1">
      <alignment horizontal="center" vertical="center" wrapText="1"/>
    </xf>
    <xf numFmtId="0" fontId="29" fillId="0" borderId="17" xfId="0" applyFont="1" applyBorder="1" applyAlignment="1">
      <alignment horizontal="center" vertical="center"/>
    </xf>
    <xf numFmtId="0" fontId="12" fillId="2" borderId="3" xfId="0" applyFont="1" applyFill="1" applyBorder="1" applyAlignment="1">
      <alignment vertical="center" wrapText="1"/>
    </xf>
    <xf numFmtId="14" fontId="12" fillId="2" borderId="3" xfId="0" applyNumberFormat="1"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57" fillId="0" borderId="0" xfId="0" applyFont="1"/>
    <xf numFmtId="0" fontId="57" fillId="0" borderId="0" xfId="0" applyFont="1" applyFill="1"/>
    <xf numFmtId="0" fontId="40"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9" fillId="0" borderId="0" xfId="0" applyFont="1"/>
    <xf numFmtId="0" fontId="36" fillId="0" borderId="23" xfId="0" applyFont="1" applyBorder="1" applyAlignment="1">
      <alignment horizontal="center" vertical="center" wrapText="1"/>
    </xf>
    <xf numFmtId="0" fontId="36" fillId="0" borderId="23" xfId="0" applyFont="1" applyBorder="1" applyAlignment="1">
      <alignment horizontal="left" vertical="center" wrapText="1"/>
    </xf>
    <xf numFmtId="0" fontId="36" fillId="2" borderId="23" xfId="0" applyFont="1" applyFill="1" applyBorder="1" applyAlignment="1">
      <alignment horizontal="left" vertical="center" wrapText="1"/>
    </xf>
    <xf numFmtId="0" fontId="36" fillId="2" borderId="23" xfId="0" applyFont="1" applyFill="1" applyBorder="1" applyAlignment="1">
      <alignment horizontal="center" vertical="center" wrapText="1"/>
    </xf>
    <xf numFmtId="0" fontId="29" fillId="2" borderId="0" xfId="0" applyFont="1" applyFill="1"/>
    <xf numFmtId="2" fontId="29" fillId="2" borderId="0" xfId="0" applyNumberFormat="1" applyFont="1" applyFill="1"/>
    <xf numFmtId="2" fontId="29" fillId="0" borderId="0" xfId="0" applyNumberFormat="1" applyFont="1"/>
    <xf numFmtId="0" fontId="36" fillId="0" borderId="23"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0" fillId="2" borderId="23" xfId="0" applyFont="1" applyFill="1" applyBorder="1" applyAlignment="1">
      <alignment horizontal="left" vertical="center" wrapText="1"/>
    </xf>
    <xf numFmtId="0" fontId="55" fillId="2" borderId="23"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52" fillId="2" borderId="23" xfId="0" applyFont="1" applyFill="1" applyBorder="1" applyAlignment="1">
      <alignment horizontal="center" vertical="center" wrapText="1"/>
    </xf>
    <xf numFmtId="0" fontId="29" fillId="0" borderId="0" xfId="0" applyFont="1" applyAlignment="1">
      <alignment wrapText="1"/>
    </xf>
    <xf numFmtId="0" fontId="29" fillId="0" borderId="0" xfId="0" applyFont="1" applyFill="1"/>
    <xf numFmtId="2" fontId="12" fillId="2" borderId="3" xfId="0" applyNumberFormat="1" applyFont="1" applyFill="1" applyBorder="1" applyAlignment="1">
      <alignment horizontal="center" vertical="center" wrapText="1"/>
    </xf>
    <xf numFmtId="173" fontId="12" fillId="2" borderId="3"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23" fillId="2" borderId="16" xfId="0" applyFont="1" applyFill="1" applyBorder="1" applyAlignment="1">
      <alignment horizontal="center" vertical="center" wrapText="1"/>
    </xf>
    <xf numFmtId="2" fontId="24" fillId="2" borderId="3" xfId="0" applyNumberFormat="1"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0" borderId="3" xfId="0" applyFont="1" applyFill="1" applyBorder="1" applyAlignment="1">
      <alignment horizontal="center" vertical="center" wrapText="1"/>
    </xf>
    <xf numFmtId="2" fontId="12" fillId="0" borderId="3" xfId="0" applyNumberFormat="1" applyFont="1" applyFill="1" applyBorder="1" applyAlignment="1">
      <alignment horizontal="center" vertical="center" wrapText="1"/>
    </xf>
    <xf numFmtId="0" fontId="25" fillId="0" borderId="23" xfId="0" applyFont="1" applyFill="1" applyBorder="1" applyAlignment="1">
      <alignment horizontal="center" wrapText="1"/>
    </xf>
    <xf numFmtId="4" fontId="29" fillId="0" borderId="23" xfId="0" applyNumberFormat="1" applyFont="1" applyFill="1" applyBorder="1" applyAlignment="1">
      <alignment horizontal="center" vertical="center" wrapText="1"/>
    </xf>
    <xf numFmtId="4" fontId="24" fillId="0" borderId="23" xfId="0" applyNumberFormat="1" applyFont="1" applyFill="1" applyBorder="1" applyAlignment="1">
      <alignment horizontal="center" vertical="center" wrapText="1"/>
    </xf>
    <xf numFmtId="4" fontId="19" fillId="0" borderId="23"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 fontId="12" fillId="0" borderId="3" xfId="1" applyNumberFormat="1" applyFont="1" applyFill="1" applyBorder="1" applyAlignment="1" applyProtection="1">
      <alignment horizontal="center" vertical="center" wrapText="1"/>
    </xf>
    <xf numFmtId="3" fontId="12" fillId="0" borderId="3" xfId="1" applyNumberFormat="1" applyFont="1" applyFill="1" applyBorder="1" applyAlignment="1" applyProtection="1">
      <alignment horizontal="center" vertical="center" wrapText="1"/>
    </xf>
    <xf numFmtId="4" fontId="12" fillId="0" borderId="3" xfId="1" applyNumberFormat="1" applyFont="1" applyFill="1" applyBorder="1" applyAlignment="1" applyProtection="1">
      <alignment horizontal="center" vertical="center" wrapText="1"/>
    </xf>
    <xf numFmtId="0" fontId="29" fillId="0" borderId="23" xfId="0" applyFont="1" applyFill="1" applyBorder="1" applyAlignment="1">
      <alignment vertical="top" wrapText="1"/>
    </xf>
    <xf numFmtId="0" fontId="0" fillId="0" borderId="0" xfId="0" applyFont="1" applyFill="1" applyAlignment="1">
      <alignment horizontal="center"/>
    </xf>
    <xf numFmtId="1" fontId="29" fillId="0" borderId="23" xfId="0" applyNumberFormat="1" applyFont="1" applyFill="1" applyBorder="1" applyAlignment="1">
      <alignment horizontal="center" vertical="center" wrapText="1"/>
    </xf>
    <xf numFmtId="0" fontId="29" fillId="0" borderId="23" xfId="0" applyFont="1" applyFill="1" applyBorder="1" applyAlignment="1">
      <alignment horizontal="justify" vertical="top" wrapText="1"/>
    </xf>
    <xf numFmtId="164" fontId="29" fillId="0" borderId="23" xfId="0" applyNumberFormat="1" applyFont="1" applyFill="1" applyBorder="1" applyAlignment="1">
      <alignment horizontal="center" vertical="center" wrapText="1"/>
    </xf>
    <xf numFmtId="169" fontId="29" fillId="0" borderId="23" xfId="0" applyNumberFormat="1" applyFont="1" applyFill="1" applyBorder="1" applyAlignment="1">
      <alignment horizontal="center" vertical="center" wrapText="1"/>
    </xf>
    <xf numFmtId="2" fontId="29" fillId="0" borderId="23" xfId="0" applyNumberFormat="1"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Fill="1" applyAlignment="1">
      <alignment horizontal="right" vertical="center"/>
    </xf>
    <xf numFmtId="0" fontId="23" fillId="0" borderId="9" xfId="0" applyFont="1" applyFill="1" applyBorder="1" applyAlignment="1">
      <alignment horizontal="center" vertical="top" wrapText="1"/>
    </xf>
    <xf numFmtId="0" fontId="23" fillId="0" borderId="10" xfId="0" applyFont="1" applyFill="1" applyBorder="1" applyAlignment="1">
      <alignment horizontal="center" vertical="top" wrapText="1"/>
    </xf>
    <xf numFmtId="0" fontId="23" fillId="0" borderId="11" xfId="0" applyFont="1" applyFill="1" applyBorder="1" applyAlignment="1">
      <alignment horizontal="center" vertical="top" wrapText="1"/>
    </xf>
    <xf numFmtId="0" fontId="27" fillId="0" borderId="27" xfId="0" applyFont="1" applyFill="1" applyBorder="1" applyAlignment="1">
      <alignment vertical="top" wrapText="1"/>
    </xf>
    <xf numFmtId="0" fontId="8" fillId="0" borderId="27" xfId="0" applyFont="1" applyFill="1" applyBorder="1" applyAlignment="1">
      <alignment horizontal="justify" vertical="top" wrapText="1"/>
    </xf>
    <xf numFmtId="0" fontId="12" fillId="0" borderId="28" xfId="0" applyFont="1" applyFill="1" applyBorder="1" applyAlignment="1">
      <alignment vertical="top" wrapText="1"/>
    </xf>
    <xf numFmtId="0" fontId="8" fillId="0" borderId="28" xfId="0" applyFont="1" applyFill="1" applyBorder="1" applyAlignment="1">
      <alignment horizontal="justify" vertical="top" wrapText="1"/>
    </xf>
    <xf numFmtId="0" fontId="12" fillId="0" borderId="29" xfId="0" applyFont="1" applyFill="1" applyBorder="1" applyAlignment="1">
      <alignment vertical="top" wrapText="1"/>
    </xf>
    <xf numFmtId="0" fontId="8" fillId="0" borderId="29" xfId="0" applyFont="1" applyFill="1" applyBorder="1" applyAlignment="1">
      <alignment horizontal="justify" vertical="top" wrapText="1"/>
    </xf>
    <xf numFmtId="0" fontId="27" fillId="0" borderId="13" xfId="0" applyFont="1" applyFill="1" applyBorder="1" applyAlignment="1">
      <alignment vertical="top" wrapText="1"/>
    </xf>
    <xf numFmtId="0" fontId="54" fillId="0" borderId="13" xfId="0" applyFont="1" applyFill="1" applyBorder="1" applyAlignment="1">
      <alignment horizontal="justify" vertical="top" wrapText="1"/>
    </xf>
    <xf numFmtId="0" fontId="12" fillId="0" borderId="13" xfId="0" applyFont="1" applyFill="1" applyBorder="1" applyAlignment="1">
      <alignment vertical="top" wrapText="1"/>
    </xf>
    <xf numFmtId="0" fontId="27" fillId="0" borderId="22" xfId="0" applyFont="1" applyFill="1" applyBorder="1" applyAlignment="1">
      <alignment vertical="top" wrapText="1"/>
    </xf>
    <xf numFmtId="0" fontId="29" fillId="0" borderId="18" xfId="0" applyFont="1" applyFill="1" applyBorder="1" applyAlignment="1">
      <alignment horizontal="justify" vertical="top" wrapText="1"/>
    </xf>
    <xf numFmtId="0" fontId="12" fillId="0" borderId="0" xfId="0" applyFont="1" applyFill="1" applyBorder="1" applyAlignment="1">
      <alignment vertical="top" wrapText="1"/>
    </xf>
    <xf numFmtId="0" fontId="29" fillId="0" borderId="14" xfId="0" applyFont="1" applyFill="1" applyBorder="1" applyAlignment="1">
      <alignment horizontal="justify" vertical="top" wrapText="1"/>
    </xf>
    <xf numFmtId="0" fontId="12" fillId="0" borderId="16" xfId="0" applyFont="1" applyFill="1" applyBorder="1" applyAlignment="1">
      <alignment vertical="top" wrapText="1"/>
    </xf>
    <xf numFmtId="0" fontId="29" fillId="0" borderId="17" xfId="0" applyFont="1" applyFill="1" applyBorder="1" applyAlignment="1">
      <alignment vertical="top" wrapText="1"/>
    </xf>
    <xf numFmtId="0" fontId="27" fillId="0" borderId="12" xfId="0" applyFont="1" applyFill="1" applyBorder="1" applyAlignment="1">
      <alignment vertical="top" wrapText="1"/>
    </xf>
    <xf numFmtId="0" fontId="27" fillId="0" borderId="18" xfId="0" applyFont="1" applyFill="1" applyBorder="1" applyAlignment="1">
      <alignment vertical="top" wrapText="1"/>
    </xf>
    <xf numFmtId="0" fontId="12" fillId="0" borderId="14" xfId="0" applyFont="1" applyFill="1" applyBorder="1" applyAlignment="1">
      <alignment vertical="top" wrapText="1"/>
    </xf>
    <xf numFmtId="0" fontId="42" fillId="0" borderId="14" xfId="0" applyFont="1" applyFill="1" applyBorder="1" applyAlignment="1">
      <alignment horizontal="center" vertical="top" wrapText="1"/>
    </xf>
    <xf numFmtId="0" fontId="42" fillId="0" borderId="0" xfId="0" applyFont="1" applyFill="1" applyBorder="1" applyAlignment="1">
      <alignment horizontal="center" vertical="top" wrapText="1"/>
    </xf>
    <xf numFmtId="173" fontId="27" fillId="0" borderId="28" xfId="0" applyNumberFormat="1" applyFont="1" applyFill="1" applyBorder="1" applyAlignment="1">
      <alignment horizontal="center" vertical="top" wrapText="1"/>
    </xf>
    <xf numFmtId="0" fontId="11" fillId="0" borderId="13" xfId="0" applyFont="1" applyFill="1" applyBorder="1" applyAlignment="1">
      <alignment horizontal="justify" vertical="top" wrapText="1"/>
    </xf>
    <xf numFmtId="0" fontId="39" fillId="0" borderId="14" xfId="0" applyFont="1" applyFill="1" applyBorder="1" applyAlignment="1">
      <alignment vertical="top" wrapText="1"/>
    </xf>
    <xf numFmtId="0" fontId="12" fillId="0" borderId="14" xfId="0" applyFont="1" applyFill="1" applyBorder="1" applyAlignment="1">
      <alignment horizontal="center" vertical="top" wrapText="1"/>
    </xf>
    <xf numFmtId="0" fontId="12" fillId="0" borderId="0" xfId="0" applyFont="1" applyFill="1" applyBorder="1" applyAlignment="1">
      <alignment horizontal="center" vertical="top" wrapText="1"/>
    </xf>
    <xf numFmtId="2" fontId="12" fillId="0" borderId="28" xfId="0" applyNumberFormat="1" applyFont="1" applyFill="1" applyBorder="1" applyAlignment="1">
      <alignment horizontal="center" vertical="top" wrapText="1"/>
    </xf>
    <xf numFmtId="0" fontId="58" fillId="0" borderId="13" xfId="0" applyFont="1" applyFill="1" applyBorder="1" applyAlignment="1">
      <alignment horizontal="justify" vertical="top" wrapText="1"/>
    </xf>
    <xf numFmtId="0" fontId="12" fillId="0" borderId="28" xfId="0" applyFont="1" applyFill="1" applyBorder="1" applyAlignment="1">
      <alignment horizontal="center" vertical="top" wrapText="1"/>
    </xf>
    <xf numFmtId="0" fontId="39" fillId="0" borderId="17" xfId="0" applyFont="1" applyFill="1" applyBorder="1" applyAlignment="1">
      <alignment vertical="top" wrapText="1"/>
    </xf>
    <xf numFmtId="0" fontId="12" fillId="0" borderId="17" xfId="0" applyFont="1" applyFill="1" applyBorder="1" applyAlignment="1">
      <alignment horizontal="center" vertical="top" wrapText="1"/>
    </xf>
    <xf numFmtId="0" fontId="12" fillId="0" borderId="16" xfId="0" applyFont="1" applyFill="1" applyBorder="1" applyAlignment="1">
      <alignment horizontal="center" vertical="top" wrapText="1"/>
    </xf>
    <xf numFmtId="0" fontId="12" fillId="0" borderId="29" xfId="0" applyFont="1" applyFill="1" applyBorder="1" applyAlignment="1">
      <alignment horizontal="center" vertical="top" wrapText="1"/>
    </xf>
    <xf numFmtId="0" fontId="58" fillId="0" borderId="15" xfId="0" applyFont="1" applyFill="1" applyBorder="1" applyAlignment="1">
      <alignment horizontal="justify" vertical="top" wrapText="1"/>
    </xf>
    <xf numFmtId="0" fontId="27" fillId="0" borderId="0" xfId="0" applyFont="1" applyFill="1" applyBorder="1" applyAlignment="1">
      <alignment vertical="top" wrapText="1"/>
    </xf>
    <xf numFmtId="0" fontId="8" fillId="0" borderId="13" xfId="0" applyFont="1" applyFill="1" applyBorder="1" applyAlignment="1">
      <alignment horizontal="justify" vertical="top" wrapText="1"/>
    </xf>
    <xf numFmtId="0" fontId="8" fillId="0" borderId="15" xfId="0" applyFont="1" applyFill="1" applyBorder="1" applyAlignment="1">
      <alignment horizontal="justify" vertical="top" wrapText="1"/>
    </xf>
    <xf numFmtId="0" fontId="27" fillId="0" borderId="18" xfId="0" applyFont="1" applyFill="1" applyBorder="1" applyAlignment="1">
      <alignment horizontal="center" vertical="top" wrapText="1"/>
    </xf>
    <xf numFmtId="1" fontId="27" fillId="0" borderId="18" xfId="0" applyNumberFormat="1" applyFont="1" applyFill="1" applyBorder="1" applyAlignment="1">
      <alignment horizontal="center" vertical="center" wrapText="1"/>
    </xf>
    <xf numFmtId="0" fontId="27" fillId="0" borderId="14" xfId="0" applyFont="1" applyFill="1" applyBorder="1" applyAlignment="1">
      <alignment vertical="top" wrapText="1"/>
    </xf>
    <xf numFmtId="0" fontId="38" fillId="0" borderId="0" xfId="0" applyFont="1" applyFill="1" applyBorder="1" applyAlignment="1">
      <alignment horizontal="center" vertical="center" wrapText="1"/>
    </xf>
    <xf numFmtId="2" fontId="27" fillId="0" borderId="14" xfId="0" applyNumberFormat="1" applyFont="1" applyFill="1" applyBorder="1" applyAlignment="1">
      <alignment horizontal="center" vertical="center" wrapText="1"/>
    </xf>
    <xf numFmtId="0" fontId="43" fillId="0" borderId="14" xfId="0" applyFont="1" applyFill="1" applyBorder="1" applyAlignment="1">
      <alignment horizontal="center" vertical="top" wrapText="1"/>
    </xf>
    <xf numFmtId="0" fontId="46" fillId="0" borderId="0" xfId="0" applyFont="1" applyFill="1" applyBorder="1" applyAlignment="1">
      <alignment horizontal="center" vertical="top" wrapText="1"/>
    </xf>
    <xf numFmtId="0" fontId="47" fillId="0" borderId="13" xfId="0" applyFont="1" applyFill="1" applyBorder="1" applyAlignment="1">
      <alignment horizontal="justify" vertical="top" wrapText="1"/>
    </xf>
    <xf numFmtId="0" fontId="39" fillId="0" borderId="0" xfId="0" applyFont="1" applyFill="1" applyBorder="1" applyAlignment="1">
      <alignment vertical="top" wrapText="1"/>
    </xf>
    <xf numFmtId="1" fontId="12" fillId="0" borderId="14" xfId="0" applyNumberFormat="1" applyFont="1" applyFill="1" applyBorder="1" applyAlignment="1">
      <alignment horizontal="center" vertical="top" wrapText="1"/>
    </xf>
    <xf numFmtId="0" fontId="40" fillId="0" borderId="13" xfId="0" applyFont="1" applyFill="1" applyBorder="1" applyAlignment="1">
      <alignment horizontal="justify" vertical="top" wrapText="1"/>
    </xf>
    <xf numFmtId="0" fontId="47" fillId="0" borderId="0" xfId="0" applyFont="1" applyFill="1" applyBorder="1" applyAlignment="1">
      <alignment vertical="top" wrapText="1"/>
    </xf>
    <xf numFmtId="0" fontId="40" fillId="0" borderId="18" xfId="0" applyFont="1" applyFill="1" applyBorder="1" applyAlignment="1">
      <alignment horizontal="justify" vertical="top" wrapText="1"/>
    </xf>
    <xf numFmtId="0" fontId="40" fillId="0" borderId="14" xfId="0" applyFont="1" applyFill="1" applyBorder="1" applyAlignment="1">
      <alignment horizontal="justify" vertical="top" wrapText="1"/>
    </xf>
    <xf numFmtId="0" fontId="27" fillId="0" borderId="49" xfId="0" applyFont="1" applyFill="1" applyBorder="1" applyAlignment="1">
      <alignment vertical="top" wrapText="1"/>
    </xf>
    <xf numFmtId="0" fontId="44" fillId="0" borderId="27" xfId="0" applyFont="1" applyFill="1" applyBorder="1" applyAlignment="1">
      <alignment horizontal="justify" vertical="top" wrapText="1"/>
    </xf>
    <xf numFmtId="0" fontId="12" fillId="0" borderId="52" xfId="0" applyFont="1" applyFill="1" applyBorder="1" applyAlignment="1">
      <alignment vertical="top" wrapText="1"/>
    </xf>
    <xf numFmtId="0" fontId="58" fillId="0" borderId="28" xfId="0" applyFont="1" applyFill="1" applyBorder="1" applyAlignment="1">
      <alignment horizontal="justify" vertical="top" wrapText="1"/>
    </xf>
    <xf numFmtId="0" fontId="12" fillId="0" borderId="53" xfId="0" applyFont="1" applyFill="1" applyBorder="1" applyAlignment="1">
      <alignment vertical="top" wrapText="1"/>
    </xf>
    <xf numFmtId="0" fontId="16" fillId="0" borderId="29" xfId="0" applyFont="1" applyFill="1" applyBorder="1" applyAlignment="1">
      <alignment horizontal="justify" vertical="top" wrapText="1"/>
    </xf>
    <xf numFmtId="174" fontId="27" fillId="0" borderId="14" xfId="0" applyNumberFormat="1" applyFont="1" applyFill="1" applyBorder="1" applyAlignment="1">
      <alignment horizontal="center" vertical="top" wrapText="1"/>
    </xf>
    <xf numFmtId="174" fontId="27" fillId="0" borderId="0" xfId="0" applyNumberFormat="1" applyFont="1" applyFill="1" applyBorder="1" applyAlignment="1">
      <alignment horizontal="center" vertical="top" wrapText="1"/>
    </xf>
    <xf numFmtId="0" fontId="40" fillId="0" borderId="13" xfId="0" applyFont="1" applyFill="1" applyBorder="1" applyAlignment="1">
      <alignment vertical="top" wrapText="1"/>
    </xf>
    <xf numFmtId="175" fontId="23" fillId="0" borderId="14" xfId="0" applyNumberFormat="1" applyFont="1" applyFill="1" applyBorder="1" applyAlignment="1">
      <alignment vertical="top" wrapText="1"/>
    </xf>
    <xf numFmtId="0" fontId="23" fillId="0" borderId="0" xfId="0" applyFont="1" applyFill="1" applyBorder="1" applyAlignment="1">
      <alignment vertical="top" wrapText="1"/>
    </xf>
    <xf numFmtId="2" fontId="23" fillId="0" borderId="14" xfId="0" applyNumberFormat="1" applyFont="1" applyFill="1" applyBorder="1" applyAlignment="1">
      <alignment vertical="top" wrapText="1"/>
    </xf>
    <xf numFmtId="0" fontId="24" fillId="0" borderId="16" xfId="0" applyFont="1" applyFill="1" applyBorder="1" applyAlignment="1">
      <alignment vertical="top" wrapText="1"/>
    </xf>
    <xf numFmtId="175" fontId="23" fillId="0" borderId="17" xfId="0" applyNumberFormat="1" applyFont="1" applyFill="1" applyBorder="1" applyAlignment="1">
      <alignment vertical="top" wrapText="1"/>
    </xf>
    <xf numFmtId="0" fontId="23" fillId="0" borderId="16" xfId="0" applyFont="1" applyFill="1" applyBorder="1" applyAlignment="1">
      <alignment vertical="top" wrapText="1"/>
    </xf>
    <xf numFmtId="2" fontId="23" fillId="0" borderId="17" xfId="0" applyNumberFormat="1" applyFont="1" applyFill="1" applyBorder="1" applyAlignment="1">
      <alignment vertical="top" wrapText="1"/>
    </xf>
    <xf numFmtId="0" fontId="40" fillId="0" borderId="15" xfId="0" applyFont="1" applyFill="1" applyBorder="1" applyAlignment="1">
      <alignment vertical="top" wrapText="1"/>
    </xf>
    <xf numFmtId="2" fontId="27" fillId="0" borderId="13" xfId="0" applyNumberFormat="1" applyFont="1" applyFill="1" applyBorder="1" applyAlignment="1">
      <alignment horizontal="center" vertical="center" wrapText="1"/>
    </xf>
    <xf numFmtId="0" fontId="27" fillId="0" borderId="13" xfId="0" applyFont="1" applyFill="1" applyBorder="1" applyAlignment="1">
      <alignment horizontal="center" vertical="center" wrapText="1"/>
    </xf>
    <xf numFmtId="0" fontId="54" fillId="0" borderId="13" xfId="0" applyFont="1" applyFill="1" applyBorder="1" applyAlignment="1">
      <alignment vertical="top" wrapText="1"/>
    </xf>
    <xf numFmtId="0" fontId="38" fillId="0" borderId="13" xfId="0" applyFont="1" applyFill="1" applyBorder="1" applyAlignment="1">
      <alignment vertical="top" wrapText="1"/>
    </xf>
    <xf numFmtId="0" fontId="38" fillId="0" borderId="0" xfId="0" applyFont="1" applyFill="1" applyBorder="1" applyAlignment="1">
      <alignment vertical="top" wrapText="1"/>
    </xf>
    <xf numFmtId="0" fontId="39" fillId="0" borderId="13" xfId="0" applyFont="1" applyFill="1" applyBorder="1" applyAlignment="1">
      <alignment vertical="top" wrapText="1"/>
    </xf>
    <xf numFmtId="0" fontId="12" fillId="0" borderId="13" xfId="0" applyFont="1" applyFill="1" applyBorder="1" applyAlignment="1">
      <alignment horizontal="center" vertical="top" wrapText="1"/>
    </xf>
    <xf numFmtId="1" fontId="12" fillId="0" borderId="13" xfId="0" applyNumberFormat="1" applyFont="1" applyFill="1" applyBorder="1" applyAlignment="1">
      <alignment horizontal="center" vertical="top" wrapText="1"/>
    </xf>
    <xf numFmtId="2" fontId="12" fillId="0" borderId="14" xfId="0" applyNumberFormat="1" applyFont="1" applyFill="1" applyBorder="1" applyAlignment="1">
      <alignment horizontal="center" vertical="top" wrapText="1"/>
    </xf>
    <xf numFmtId="0" fontId="39" fillId="0" borderId="15" xfId="0" applyFont="1" applyFill="1" applyBorder="1" applyAlignment="1">
      <alignment vertical="top" wrapText="1"/>
    </xf>
    <xf numFmtId="0" fontId="12" fillId="0" borderId="15" xfId="0" applyFont="1" applyFill="1" applyBorder="1" applyAlignment="1">
      <alignment horizontal="center" vertical="top" wrapText="1"/>
    </xf>
    <xf numFmtId="1" fontId="12" fillId="0" borderId="17" xfId="0" applyNumberFormat="1" applyFont="1" applyFill="1" applyBorder="1" applyAlignment="1">
      <alignment horizontal="center" vertical="top" wrapText="1"/>
    </xf>
    <xf numFmtId="0" fontId="54" fillId="0" borderId="15" xfId="0" applyFont="1" applyFill="1" applyBorder="1" applyAlignment="1">
      <alignment horizontal="justify" vertical="top" wrapText="1"/>
    </xf>
    <xf numFmtId="0" fontId="41" fillId="0" borderId="0" xfId="0" applyFont="1" applyFill="1"/>
    <xf numFmtId="0" fontId="8" fillId="0" borderId="28" xfId="0" applyFont="1" applyFill="1" applyBorder="1"/>
    <xf numFmtId="0" fontId="39" fillId="0" borderId="14"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12" fillId="0" borderId="20" xfId="0" applyFont="1" applyFill="1" applyBorder="1" applyAlignment="1">
      <alignment horizontal="center" vertical="top" wrapText="1"/>
    </xf>
    <xf numFmtId="0" fontId="20" fillId="0" borderId="28" xfId="0" applyFont="1" applyFill="1" applyBorder="1" applyAlignment="1">
      <alignment horizontal="justify" vertical="top" wrapText="1"/>
    </xf>
    <xf numFmtId="0" fontId="12" fillId="0" borderId="14" xfId="0" applyFont="1" applyFill="1" applyBorder="1" applyAlignment="1">
      <alignment horizontal="center" vertical="center" wrapText="1"/>
    </xf>
    <xf numFmtId="0" fontId="12" fillId="0" borderId="0" xfId="0" applyFont="1" applyFill="1" applyBorder="1" applyAlignment="1">
      <alignment horizontal="center" vertical="center" wrapText="1"/>
    </xf>
    <xf numFmtId="1" fontId="12" fillId="0" borderId="20" xfId="0" applyNumberFormat="1" applyFont="1" applyFill="1" applyBorder="1" applyAlignment="1">
      <alignment horizontal="center" vertical="top" wrapText="1"/>
    </xf>
    <xf numFmtId="164" fontId="12" fillId="0" borderId="20" xfId="0" applyNumberFormat="1" applyFont="1" applyFill="1" applyBorder="1" applyAlignment="1">
      <alignment horizontal="center" vertical="top" wrapText="1"/>
    </xf>
    <xf numFmtId="0" fontId="8" fillId="0" borderId="28" xfId="0" applyFont="1" applyFill="1" applyBorder="1" applyAlignment="1">
      <alignment wrapText="1"/>
    </xf>
    <xf numFmtId="0" fontId="12" fillId="0" borderId="17"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2" xfId="0" applyFont="1" applyFill="1" applyBorder="1" applyAlignment="1">
      <alignment horizontal="justify" vertical="top" wrapText="1"/>
    </xf>
    <xf numFmtId="0" fontId="12" fillId="0" borderId="0" xfId="0" applyFont="1" applyFill="1" applyAlignment="1">
      <alignment vertical="top" wrapText="1"/>
    </xf>
    <xf numFmtId="0" fontId="12" fillId="0" borderId="13" xfId="0" applyFont="1" applyFill="1" applyBorder="1" applyAlignment="1">
      <alignment horizontal="justify" vertical="top" wrapText="1"/>
    </xf>
    <xf numFmtId="0" fontId="12" fillId="0" borderId="15" xfId="0" applyFont="1" applyFill="1" applyBorder="1" applyAlignment="1">
      <alignment vertical="top" wrapText="1"/>
    </xf>
    <xf numFmtId="0" fontId="29" fillId="0" borderId="18" xfId="0" applyFont="1" applyFill="1" applyBorder="1"/>
    <xf numFmtId="0" fontId="24" fillId="0" borderId="14" xfId="0" applyFont="1" applyFill="1" applyBorder="1" applyAlignment="1">
      <alignment vertical="top" wrapText="1"/>
    </xf>
    <xf numFmtId="0" fontId="37" fillId="0" borderId="0" xfId="0" applyFont="1" applyFill="1" applyAlignment="1">
      <alignment horizontal="center" vertical="top" wrapText="1"/>
    </xf>
    <xf numFmtId="0" fontId="37" fillId="0" borderId="14" xfId="0" applyFont="1" applyFill="1" applyBorder="1" applyAlignment="1">
      <alignment horizontal="center" vertical="top" wrapText="1"/>
    </xf>
    <xf numFmtId="0" fontId="12" fillId="0" borderId="14" xfId="0" applyFont="1" applyFill="1" applyBorder="1" applyAlignment="1">
      <alignment horizontal="justify" vertical="top" wrapText="1"/>
    </xf>
    <xf numFmtId="0" fontId="12" fillId="0" borderId="0" xfId="0" applyFont="1" applyFill="1" applyAlignment="1">
      <alignment horizontal="center" vertical="top" wrapText="1"/>
    </xf>
    <xf numFmtId="2" fontId="12" fillId="0" borderId="0" xfId="0" applyNumberFormat="1" applyFont="1" applyFill="1" applyAlignment="1">
      <alignment horizontal="center" vertical="top" wrapText="1"/>
    </xf>
    <xf numFmtId="0" fontId="37" fillId="0" borderId="14" xfId="0" applyFont="1" applyFill="1" applyBorder="1" applyAlignment="1">
      <alignment horizontal="justify" vertical="top" wrapText="1"/>
    </xf>
    <xf numFmtId="0" fontId="40" fillId="0" borderId="14" xfId="0" applyFont="1" applyFill="1" applyBorder="1" applyAlignment="1">
      <alignment vertical="top" wrapText="1"/>
    </xf>
    <xf numFmtId="0" fontId="8" fillId="0" borderId="18" xfId="0" applyFont="1" applyFill="1" applyBorder="1" applyAlignment="1">
      <alignment vertical="top" wrapText="1"/>
    </xf>
    <xf numFmtId="0" fontId="8" fillId="0" borderId="14" xfId="0" applyFont="1" applyFill="1" applyBorder="1" applyAlignment="1">
      <alignment vertical="top" wrapText="1"/>
    </xf>
    <xf numFmtId="0" fontId="12" fillId="0" borderId="17" xfId="0" applyFont="1" applyFill="1" applyBorder="1" applyAlignment="1">
      <alignment vertical="top" wrapText="1"/>
    </xf>
    <xf numFmtId="0" fontId="8" fillId="0" borderId="12" xfId="0" applyFont="1" applyFill="1" applyBorder="1" applyAlignment="1">
      <alignment horizontal="justify" vertical="top" wrapText="1"/>
    </xf>
    <xf numFmtId="0" fontId="8" fillId="0" borderId="15" xfId="0" applyFont="1" applyFill="1" applyBorder="1" applyAlignment="1">
      <alignment vertical="top" wrapText="1"/>
    </xf>
    <xf numFmtId="0" fontId="27" fillId="0" borderId="14" xfId="0" applyFont="1" applyFill="1" applyBorder="1" applyAlignment="1">
      <alignment horizontal="center" vertical="top" wrapText="1"/>
    </xf>
    <xf numFmtId="0" fontId="27" fillId="0" borderId="0" xfId="0" applyFont="1" applyFill="1" applyBorder="1" applyAlignment="1">
      <alignment horizontal="center" vertical="top" wrapText="1"/>
    </xf>
    <xf numFmtId="2" fontId="27" fillId="0" borderId="28" xfId="0" applyNumberFormat="1" applyFont="1" applyFill="1" applyBorder="1" applyAlignment="1">
      <alignment horizontal="center" vertical="top" wrapText="1"/>
    </xf>
    <xf numFmtId="0" fontId="44" fillId="0" borderId="14" xfId="0" applyFont="1" applyFill="1" applyBorder="1" applyAlignment="1">
      <alignment horizontal="center" vertical="top" wrapText="1"/>
    </xf>
    <xf numFmtId="0" fontId="44" fillId="0" borderId="0" xfId="0" applyFont="1" applyFill="1" applyBorder="1" applyAlignment="1">
      <alignment horizontal="center" vertical="top" wrapText="1"/>
    </xf>
    <xf numFmtId="0" fontId="38" fillId="0" borderId="20" xfId="0" applyFont="1" applyFill="1" applyBorder="1" applyAlignment="1">
      <alignment horizontal="center" vertical="top" wrapText="1"/>
    </xf>
    <xf numFmtId="0" fontId="38" fillId="0" borderId="14" xfId="0" applyFont="1" applyFill="1" applyBorder="1" applyAlignment="1">
      <alignment horizontal="center" vertical="top" wrapText="1"/>
    </xf>
    <xf numFmtId="0" fontId="51" fillId="0" borderId="14" xfId="0" applyFont="1" applyFill="1" applyBorder="1" applyAlignment="1">
      <alignment vertical="top" wrapText="1"/>
    </xf>
    <xf numFmtId="0" fontId="51" fillId="0" borderId="17" xfId="0" applyFont="1" applyFill="1" applyBorder="1" applyAlignment="1">
      <alignment vertical="top" wrapText="1"/>
    </xf>
    <xf numFmtId="0" fontId="12" fillId="0" borderId="15" xfId="0" applyFont="1" applyFill="1" applyBorder="1" applyAlignment="1">
      <alignment horizontal="justify" vertical="top" wrapText="1"/>
    </xf>
    <xf numFmtId="0" fontId="27" fillId="0" borderId="31" xfId="0" applyFont="1" applyFill="1" applyBorder="1" applyAlignment="1">
      <alignment vertical="top" wrapText="1"/>
    </xf>
    <xf numFmtId="0" fontId="8" fillId="0" borderId="32" xfId="0" applyFont="1" applyFill="1" applyBorder="1" applyAlignment="1">
      <alignment vertical="top" wrapText="1"/>
    </xf>
    <xf numFmtId="0" fontId="40" fillId="0" borderId="33" xfId="0" applyFont="1" applyFill="1" applyBorder="1" applyAlignment="1">
      <alignment vertical="top" wrapText="1"/>
    </xf>
    <xf numFmtId="0" fontId="12" fillId="0" borderId="34" xfId="0" applyFont="1" applyFill="1" applyBorder="1" applyAlignment="1">
      <alignment vertical="top" wrapText="1"/>
    </xf>
    <xf numFmtId="0" fontId="40" fillId="0" borderId="35" xfId="0" applyFont="1" applyFill="1" applyBorder="1" applyAlignment="1">
      <alignment vertical="top" wrapText="1"/>
    </xf>
    <xf numFmtId="0" fontId="27" fillId="0" borderId="45" xfId="0" applyFont="1" applyFill="1" applyBorder="1" applyAlignment="1">
      <alignment vertical="top" wrapText="1"/>
    </xf>
    <xf numFmtId="0" fontId="8" fillId="0" borderId="18" xfId="0" applyFont="1" applyFill="1" applyBorder="1" applyAlignment="1">
      <alignment horizontal="justify" vertical="top" wrapText="1"/>
    </xf>
    <xf numFmtId="0" fontId="24" fillId="0" borderId="36" xfId="0" applyFont="1" applyFill="1" applyBorder="1" applyAlignment="1">
      <alignment vertical="top" wrapText="1"/>
    </xf>
    <xf numFmtId="0" fontId="8" fillId="0" borderId="14" xfId="0" applyFont="1" applyFill="1" applyBorder="1" applyAlignment="1">
      <alignment horizontal="justify" vertical="top" wrapText="1"/>
    </xf>
    <xf numFmtId="0" fontId="44" fillId="0" borderId="36" xfId="0" applyFont="1" applyFill="1" applyBorder="1" applyAlignment="1">
      <alignment vertical="top" wrapText="1"/>
    </xf>
    <xf numFmtId="0" fontId="44" fillId="0" borderId="48" xfId="0" applyFont="1" applyFill="1" applyBorder="1" applyAlignment="1">
      <alignment vertical="top" wrapText="1"/>
    </xf>
    <xf numFmtId="0" fontId="27" fillId="0" borderId="20" xfId="0" applyFont="1" applyFill="1" applyBorder="1" applyAlignment="1">
      <alignment vertical="top" wrapText="1"/>
    </xf>
    <xf numFmtId="0" fontId="12" fillId="0" borderId="20" xfId="0" applyFont="1" applyFill="1" applyBorder="1" applyAlignment="1">
      <alignment vertical="top" wrapText="1"/>
    </xf>
    <xf numFmtId="0" fontId="40" fillId="0" borderId="20" xfId="0" applyFont="1" applyFill="1" applyBorder="1" applyAlignment="1">
      <alignment vertical="top" wrapText="1"/>
    </xf>
    <xf numFmtId="0" fontId="40" fillId="0" borderId="20" xfId="0" applyFont="1" applyFill="1" applyBorder="1"/>
    <xf numFmtId="0" fontId="48" fillId="0" borderId="14" xfId="0" applyFont="1" applyFill="1" applyBorder="1" applyAlignment="1">
      <alignment vertical="top" wrapText="1"/>
    </xf>
    <xf numFmtId="0" fontId="40" fillId="0" borderId="14" xfId="0" applyFont="1" applyFill="1" applyBorder="1" applyAlignment="1">
      <alignment horizontal="center" vertical="top" wrapText="1"/>
    </xf>
    <xf numFmtId="0" fontId="40" fillId="0" borderId="0" xfId="0" applyFont="1" applyFill="1" applyBorder="1" applyAlignment="1">
      <alignment horizontal="center" vertical="top" wrapText="1"/>
    </xf>
    <xf numFmtId="0" fontId="16" fillId="0" borderId="14" xfId="0" applyFont="1" applyFill="1" applyBorder="1" applyAlignment="1">
      <alignment horizontal="justify" vertical="top" wrapText="1"/>
    </xf>
    <xf numFmtId="164" fontId="12" fillId="0" borderId="14" xfId="0" applyNumberFormat="1" applyFont="1" applyFill="1" applyBorder="1" applyAlignment="1">
      <alignment horizontal="center" vertical="top" wrapText="1"/>
    </xf>
    <xf numFmtId="0" fontId="49" fillId="0" borderId="14" xfId="0" applyFont="1" applyFill="1" applyBorder="1" applyAlignment="1">
      <alignment vertical="top" wrapText="1"/>
    </xf>
    <xf numFmtId="2" fontId="40" fillId="0" borderId="14" xfId="0" applyNumberFormat="1" applyFont="1" applyFill="1" applyBorder="1" applyAlignment="1">
      <alignment horizontal="center" vertical="top" wrapText="1"/>
    </xf>
    <xf numFmtId="0" fontId="45" fillId="0" borderId="14" xfId="0" applyFont="1" applyFill="1" applyBorder="1" applyAlignment="1">
      <alignment vertical="top" wrapText="1"/>
    </xf>
    <xf numFmtId="2" fontId="24" fillId="0" borderId="14" xfId="0" applyNumberFormat="1" applyFont="1" applyFill="1" applyBorder="1" applyAlignment="1">
      <alignment horizontal="center" vertical="top" wrapText="1"/>
    </xf>
    <xf numFmtId="0" fontId="24" fillId="0" borderId="0" xfId="0" applyFont="1" applyFill="1" applyBorder="1" applyAlignment="1">
      <alignment horizontal="center" vertical="top" wrapText="1"/>
    </xf>
    <xf numFmtId="0" fontId="24" fillId="0" borderId="14" xfId="0" applyFont="1" applyFill="1" applyBorder="1" applyAlignment="1">
      <alignment horizontal="center" vertical="top" wrapText="1"/>
    </xf>
    <xf numFmtId="0" fontId="50" fillId="0" borderId="14" xfId="0" applyFont="1" applyFill="1" applyBorder="1" applyAlignment="1">
      <alignment vertical="top" wrapText="1"/>
    </xf>
    <xf numFmtId="0" fontId="24" fillId="0" borderId="14" xfId="0" applyFont="1" applyFill="1" applyBorder="1" applyAlignment="1">
      <alignment horizontal="justify" vertical="top" wrapText="1"/>
    </xf>
    <xf numFmtId="0" fontId="39" fillId="0" borderId="14" xfId="0" applyFont="1" applyFill="1" applyBorder="1" applyAlignment="1">
      <alignment horizontal="left" vertical="top" wrapText="1"/>
    </xf>
    <xf numFmtId="0" fontId="29" fillId="0" borderId="13" xfId="0" applyFont="1" applyFill="1" applyBorder="1" applyAlignment="1">
      <alignment horizontal="justify" vertical="top" wrapText="1"/>
    </xf>
    <xf numFmtId="0" fontId="48" fillId="0" borderId="14" xfId="0" applyFont="1" applyFill="1" applyBorder="1" applyAlignment="1">
      <alignment horizontal="center" vertical="top" wrapText="1"/>
    </xf>
    <xf numFmtId="0" fontId="50" fillId="0" borderId="17" xfId="0" applyFont="1" applyFill="1" applyBorder="1" applyAlignment="1">
      <alignment vertical="top" wrapText="1"/>
    </xf>
    <xf numFmtId="0" fontId="24" fillId="0" borderId="17" xfId="0" applyFont="1" applyFill="1" applyBorder="1" applyAlignment="1">
      <alignment horizontal="center" vertical="top" wrapText="1"/>
    </xf>
    <xf numFmtId="0" fontId="29" fillId="0" borderId="17" xfId="0" applyFont="1" applyFill="1" applyBorder="1" applyAlignment="1">
      <alignment horizontal="justify" vertical="top" wrapText="1"/>
    </xf>
    <xf numFmtId="164" fontId="20" fillId="2" borderId="1" xfId="0" applyNumberFormat="1" applyFont="1" applyFill="1" applyBorder="1" applyAlignment="1">
      <alignment horizontal="center" vertical="center" wrapText="1"/>
    </xf>
    <xf numFmtId="0" fontId="60" fillId="2" borderId="1" xfId="0" applyFont="1" applyFill="1" applyBorder="1" applyAlignment="1">
      <alignment horizontal="left" vertical="center" wrapText="1"/>
    </xf>
    <xf numFmtId="164" fontId="8"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164" fontId="8" fillId="2" borderId="5" xfId="0" applyNumberFormat="1" applyFont="1" applyFill="1" applyBorder="1" applyAlignment="1">
      <alignment horizontal="center" vertical="center" wrapText="1"/>
    </xf>
    <xf numFmtId="10" fontId="8" fillId="2" borderId="1"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164" fontId="29" fillId="2" borderId="1" xfId="0" applyNumberFormat="1" applyFont="1" applyFill="1" applyBorder="1" applyAlignment="1">
      <alignment horizontal="center" vertical="center" wrapText="1"/>
    </xf>
    <xf numFmtId="2" fontId="29" fillId="2" borderId="1" xfId="0" applyNumberFormat="1" applyFont="1" applyFill="1" applyBorder="1" applyAlignment="1">
      <alignment horizontal="center" vertical="center" wrapText="1"/>
    </xf>
    <xf numFmtId="1" fontId="29" fillId="2" borderId="1" xfId="0" applyNumberFormat="1"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1" fontId="8" fillId="2" borderId="2" xfId="0" applyNumberFormat="1" applyFont="1" applyFill="1" applyBorder="1" applyAlignment="1">
      <alignment horizontal="center" vertical="center" wrapText="1"/>
    </xf>
    <xf numFmtId="0" fontId="58" fillId="2" borderId="2"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2" xfId="0" applyFont="1" applyFill="1" applyBorder="1" applyAlignment="1">
      <alignment horizontal="center" vertical="center" wrapText="1"/>
    </xf>
    <xf numFmtId="1" fontId="29" fillId="2" borderId="2" xfId="0" applyNumberFormat="1" applyFont="1" applyFill="1" applyBorder="1" applyAlignment="1">
      <alignment horizontal="center" vertical="center" wrapText="1"/>
    </xf>
    <xf numFmtId="164" fontId="29" fillId="2" borderId="2" xfId="0" applyNumberFormat="1" applyFont="1" applyFill="1" applyBorder="1" applyAlignment="1">
      <alignment horizontal="center" vertical="center" wrapText="1"/>
    </xf>
    <xf numFmtId="0" fontId="29" fillId="2" borderId="3" xfId="0" applyFont="1" applyFill="1" applyBorder="1" applyAlignment="1">
      <alignment horizontal="center" vertical="center"/>
    </xf>
    <xf numFmtId="1" fontId="29" fillId="2" borderId="3" xfId="0" applyNumberFormat="1" applyFont="1" applyFill="1" applyBorder="1" applyAlignment="1">
      <alignment horizontal="center" vertical="center"/>
    </xf>
    <xf numFmtId="0" fontId="29" fillId="2" borderId="3"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58" fillId="2" borderId="1" xfId="0" applyFont="1" applyFill="1" applyBorder="1" applyAlignment="1">
      <alignment horizontal="center" vertical="center" wrapText="1"/>
    </xf>
    <xf numFmtId="0" fontId="24"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29" fillId="2" borderId="3" xfId="0" applyFont="1" applyFill="1" applyBorder="1" applyAlignment="1">
      <alignment horizontal="center" vertical="center" wrapText="1"/>
    </xf>
    <xf numFmtId="164" fontId="29" fillId="2" borderId="3" xfId="0" applyNumberFormat="1" applyFont="1" applyFill="1" applyBorder="1" applyAlignment="1">
      <alignment horizontal="center" vertical="center" wrapText="1"/>
    </xf>
    <xf numFmtId="170" fontId="8" fillId="2" borderId="1" xfId="0" applyNumberFormat="1" applyFont="1" applyFill="1" applyBorder="1" applyAlignment="1">
      <alignment horizontal="center" vertical="center" wrapText="1"/>
    </xf>
    <xf numFmtId="0" fontId="8" fillId="2" borderId="1" xfId="0" applyFont="1" applyFill="1" applyBorder="1" applyAlignment="1">
      <alignment vertical="top" wrapText="1"/>
    </xf>
    <xf numFmtId="171" fontId="8" fillId="2" borderId="1" xfId="1" applyNumberFormat="1" applyFont="1" applyFill="1" applyBorder="1" applyAlignment="1" applyProtection="1">
      <alignment horizontal="center" vertical="center" wrapText="1"/>
    </xf>
    <xf numFmtId="172" fontId="8" fillId="2" borderId="1" xfId="1" applyNumberFormat="1" applyFont="1" applyFill="1" applyBorder="1" applyAlignment="1" applyProtection="1">
      <alignment horizontal="center" vertical="center" wrapText="1"/>
    </xf>
    <xf numFmtId="0" fontId="16" fillId="2" borderId="1" xfId="0" applyFont="1" applyFill="1" applyBorder="1" applyAlignment="1">
      <alignment horizontal="left" vertical="top" wrapText="1"/>
    </xf>
    <xf numFmtId="3" fontId="8" fillId="2" borderId="1" xfId="1" applyNumberFormat="1" applyFont="1" applyFill="1" applyBorder="1" applyAlignment="1" applyProtection="1">
      <alignment horizontal="center" vertical="center" wrapText="1"/>
    </xf>
    <xf numFmtId="0" fontId="12" fillId="2" borderId="1" xfId="0" applyFont="1" applyFill="1" applyBorder="1" applyAlignment="1">
      <alignment horizontal="left" vertical="top" wrapText="1"/>
    </xf>
    <xf numFmtId="0" fontId="29" fillId="2" borderId="1" xfId="0" applyFont="1" applyFill="1" applyBorder="1" applyAlignment="1">
      <alignment horizontal="left" vertical="top" wrapText="1"/>
    </xf>
    <xf numFmtId="0" fontId="64" fillId="3" borderId="56" xfId="2" applyAlignment="1">
      <alignment horizontal="center" vertical="center" wrapText="1"/>
    </xf>
    <xf numFmtId="165" fontId="8" fillId="2" borderId="1" xfId="1" applyNumberFormat="1" applyFont="1" applyFill="1" applyBorder="1" applyAlignment="1" applyProtection="1">
      <alignment horizontal="center" vertical="center" wrapText="1"/>
    </xf>
    <xf numFmtId="0" fontId="65" fillId="0" borderId="27" xfId="0" applyFont="1" applyBorder="1" applyAlignment="1">
      <alignment vertical="top" wrapText="1"/>
    </xf>
    <xf numFmtId="0" fontId="67" fillId="0" borderId="28" xfId="0" applyFont="1" applyBorder="1" applyAlignment="1">
      <alignment vertical="top" wrapText="1"/>
    </xf>
    <xf numFmtId="0" fontId="68" fillId="0" borderId="0" xfId="0" applyFont="1" applyAlignment="1">
      <alignment horizontal="center" vertical="top" wrapText="1"/>
    </xf>
    <xf numFmtId="0" fontId="68" fillId="0" borderId="28" xfId="0" applyFont="1" applyBorder="1" applyAlignment="1">
      <alignment horizontal="center" vertical="top" wrapText="1"/>
    </xf>
    <xf numFmtId="0" fontId="68" fillId="0" borderId="33" xfId="0" applyFont="1" applyBorder="1" applyAlignment="1">
      <alignment horizontal="center" vertical="top" wrapText="1"/>
    </xf>
    <xf numFmtId="0" fontId="69" fillId="0" borderId="33" xfId="0" applyFont="1" applyBorder="1" applyAlignment="1">
      <alignment horizontal="justify" vertical="top" wrapText="1"/>
    </xf>
    <xf numFmtId="0" fontId="70" fillId="0" borderId="28" xfId="0" applyFont="1" applyBorder="1" applyAlignment="1">
      <alignment vertical="top" wrapText="1"/>
    </xf>
    <xf numFmtId="0" fontId="67" fillId="0" borderId="0" xfId="0" applyFont="1" applyAlignment="1">
      <alignment horizontal="center" vertical="top" wrapText="1"/>
    </xf>
    <xf numFmtId="0" fontId="67" fillId="0" borderId="28" xfId="0" applyFont="1" applyBorder="1" applyAlignment="1">
      <alignment horizontal="center" vertical="top" wrapText="1"/>
    </xf>
    <xf numFmtId="1" fontId="24" fillId="0" borderId="33" xfId="0" applyNumberFormat="1" applyFont="1" applyBorder="1" applyAlignment="1">
      <alignment horizontal="center" vertical="top" wrapText="1"/>
    </xf>
    <xf numFmtId="0" fontId="70" fillId="0" borderId="28" xfId="0" applyFont="1" applyBorder="1" applyAlignment="1">
      <alignment horizontal="left" vertical="top" wrapText="1"/>
    </xf>
    <xf numFmtId="1" fontId="67" fillId="0" borderId="33" xfId="0" applyNumberFormat="1" applyFont="1" applyBorder="1" applyAlignment="1">
      <alignment horizontal="center" vertical="top" wrapText="1"/>
    </xf>
    <xf numFmtId="0" fontId="66" fillId="0" borderId="33" xfId="0" applyFont="1" applyBorder="1" applyAlignment="1">
      <alignment horizontal="justify" vertical="top" wrapText="1"/>
    </xf>
    <xf numFmtId="2" fontId="67" fillId="0" borderId="33" xfId="0" applyNumberFormat="1" applyFont="1" applyBorder="1" applyAlignment="1">
      <alignment horizontal="center" vertical="top" wrapText="1"/>
    </xf>
    <xf numFmtId="0" fontId="70" fillId="0" borderId="29" xfId="0" applyFont="1" applyBorder="1" applyAlignment="1">
      <alignment horizontal="left" vertical="top" wrapText="1"/>
    </xf>
    <xf numFmtId="1" fontId="67" fillId="0" borderId="34" xfId="0" applyNumberFormat="1" applyFont="1" applyBorder="1" applyAlignment="1">
      <alignment horizontal="center" vertical="top" wrapText="1"/>
    </xf>
    <xf numFmtId="1" fontId="67" fillId="0" borderId="29" xfId="0" applyNumberFormat="1" applyFont="1" applyBorder="1" applyAlignment="1">
      <alignment horizontal="center" vertical="top" wrapText="1"/>
    </xf>
    <xf numFmtId="1" fontId="67" fillId="0" borderId="35" xfId="0" applyNumberFormat="1" applyFont="1" applyBorder="1" applyAlignment="1">
      <alignment horizontal="center" vertical="top" wrapText="1"/>
    </xf>
    <xf numFmtId="0" fontId="66" fillId="0" borderId="35" xfId="0" applyFont="1" applyBorder="1" applyAlignment="1">
      <alignment horizontal="justify" vertical="top" wrapText="1"/>
    </xf>
    <xf numFmtId="2" fontId="36" fillId="0" borderId="23" xfId="0" applyNumberFormat="1" applyFont="1" applyFill="1" applyBorder="1" applyAlignment="1">
      <alignment horizontal="center" vertical="center" wrapText="1"/>
    </xf>
    <xf numFmtId="2" fontId="30" fillId="0" borderId="23" xfId="0" applyNumberFormat="1" applyFont="1" applyFill="1" applyBorder="1" applyAlignment="1">
      <alignment horizontal="center" vertical="center" wrapText="1"/>
    </xf>
    <xf numFmtId="164" fontId="2" fillId="0" borderId="0" xfId="0" applyNumberFormat="1" applyFont="1" applyFill="1" applyBorder="1" applyAlignment="1">
      <alignment horizontal="right" vertical="center" wrapText="1"/>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29" fillId="2" borderId="7" xfId="0" applyFont="1" applyFill="1" applyBorder="1" applyAlignment="1">
      <alignment vertical="center" wrapText="1"/>
    </xf>
    <xf numFmtId="0" fontId="29" fillId="2" borderId="7"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29" fillId="2" borderId="4" xfId="0" applyFont="1" applyFill="1" applyBorder="1" applyAlignment="1">
      <alignment horizontal="left" vertical="center" wrapText="1"/>
    </xf>
    <xf numFmtId="0" fontId="31"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3" fillId="0" borderId="13" xfId="0" applyFont="1" applyFill="1" applyBorder="1" applyAlignment="1">
      <alignment horizontal="center" vertical="top" wrapText="1"/>
    </xf>
    <xf numFmtId="0" fontId="23" fillId="0" borderId="27" xfId="0" applyFont="1" applyFill="1" applyBorder="1" applyAlignment="1">
      <alignment horizontal="center" vertical="top" wrapText="1"/>
    </xf>
    <xf numFmtId="0" fontId="23" fillId="0" borderId="28" xfId="0" applyFont="1" applyFill="1" applyBorder="1" applyAlignment="1">
      <alignment horizontal="center" vertical="top" wrapText="1"/>
    </xf>
    <xf numFmtId="0" fontId="23" fillId="0" borderId="29" xfId="0" applyFont="1" applyFill="1" applyBorder="1" applyAlignment="1">
      <alignment horizontal="center" vertical="top" wrapText="1"/>
    </xf>
    <xf numFmtId="0" fontId="23" fillId="0" borderId="13" xfId="0" applyFont="1" applyFill="1" applyBorder="1" applyAlignment="1">
      <alignment horizontal="center" vertical="top"/>
    </xf>
    <xf numFmtId="0" fontId="23" fillId="0" borderId="15" xfId="0" applyFont="1" applyFill="1" applyBorder="1" applyAlignment="1">
      <alignment horizontal="center" vertical="top"/>
    </xf>
    <xf numFmtId="0" fontId="23" fillId="0" borderId="27" xfId="0" applyFont="1" applyFill="1" applyBorder="1" applyAlignment="1">
      <alignment horizontal="center" vertical="top"/>
    </xf>
    <xf numFmtId="0" fontId="23" fillId="0" borderId="28" xfId="0" applyFont="1" applyFill="1" applyBorder="1" applyAlignment="1">
      <alignment horizontal="center" vertical="top"/>
    </xf>
    <xf numFmtId="0" fontId="23" fillId="0" borderId="17" xfId="0" applyFont="1" applyFill="1" applyBorder="1" applyAlignment="1">
      <alignment horizontal="center" vertical="top" wrapText="1"/>
    </xf>
    <xf numFmtId="0" fontId="23" fillId="0" borderId="9" xfId="0" applyFont="1" applyFill="1" applyBorder="1" applyAlignment="1">
      <alignment horizontal="center" vertical="top" wrapText="1"/>
    </xf>
    <xf numFmtId="0" fontId="45" fillId="0" borderId="39" xfId="0" applyFont="1" applyFill="1" applyBorder="1" applyAlignment="1">
      <alignment horizontal="center" vertical="top" wrapText="1"/>
    </xf>
    <xf numFmtId="0" fontId="45" fillId="0" borderId="40" xfId="0" applyFont="1" applyFill="1" applyBorder="1" applyAlignment="1">
      <alignment horizontal="center" vertical="top" wrapText="1"/>
    </xf>
    <xf numFmtId="0" fontId="45" fillId="0" borderId="41" xfId="0" applyFont="1" applyFill="1" applyBorder="1" applyAlignment="1">
      <alignment horizontal="center" vertical="top" wrapText="1"/>
    </xf>
    <xf numFmtId="0" fontId="23" fillId="0" borderId="30" xfId="0" applyFont="1" applyFill="1" applyBorder="1" applyAlignment="1">
      <alignment horizontal="center" vertical="top" wrapText="1"/>
    </xf>
    <xf numFmtId="0" fontId="23" fillId="0" borderId="14" xfId="0" applyFont="1" applyFill="1" applyBorder="1" applyAlignment="1">
      <alignment horizontal="center" vertical="top" wrapText="1"/>
    </xf>
    <xf numFmtId="0" fontId="58" fillId="0" borderId="12" xfId="0" applyFont="1" applyFill="1" applyBorder="1" applyAlignment="1">
      <alignment horizontal="justify" vertical="top" wrapText="1"/>
    </xf>
    <xf numFmtId="0" fontId="39" fillId="0" borderId="13" xfId="0" applyFont="1" applyFill="1" applyBorder="1" applyAlignment="1">
      <alignment horizontal="left" vertical="top" wrapText="1"/>
    </xf>
    <xf numFmtId="0" fontId="12" fillId="0" borderId="14" xfId="0" applyFont="1" applyFill="1" applyBorder="1" applyAlignment="1">
      <alignment horizontal="center" vertical="top" wrapText="1"/>
    </xf>
    <xf numFmtId="0" fontId="27" fillId="0" borderId="0" xfId="0" applyFont="1" applyFill="1" applyBorder="1" applyAlignment="1">
      <alignment horizontal="center" vertical="top" wrapText="1"/>
    </xf>
    <xf numFmtId="2" fontId="12" fillId="0" borderId="28" xfId="0" applyNumberFormat="1" applyFont="1" applyFill="1" applyBorder="1" applyAlignment="1">
      <alignment horizontal="center" vertical="top" wrapText="1"/>
    </xf>
    <xf numFmtId="0" fontId="16" fillId="0" borderId="18" xfId="0" applyFont="1" applyFill="1" applyBorder="1" applyAlignment="1">
      <alignment horizontal="justify" vertical="top" wrapText="1"/>
    </xf>
    <xf numFmtId="2" fontId="27" fillId="0" borderId="9" xfId="0" applyNumberFormat="1" applyFont="1" applyFill="1" applyBorder="1" applyAlignment="1">
      <alignment horizontal="center" vertical="top" wrapText="1"/>
    </xf>
    <xf numFmtId="2" fontId="27" fillId="0" borderId="18" xfId="0" applyNumberFormat="1" applyFont="1" applyFill="1" applyBorder="1" applyAlignment="1">
      <alignment horizontal="center" vertical="top" wrapText="1"/>
    </xf>
    <xf numFmtId="0" fontId="27" fillId="0" borderId="18" xfId="0" applyFont="1" applyFill="1" applyBorder="1" applyAlignment="1">
      <alignment horizontal="center" vertical="top" wrapText="1"/>
    </xf>
    <xf numFmtId="0" fontId="23" fillId="0" borderId="0" xfId="0" applyFont="1" applyFill="1" applyBorder="1" applyAlignment="1">
      <alignment horizontal="center" vertical="center"/>
    </xf>
    <xf numFmtId="0" fontId="23" fillId="0" borderId="18" xfId="0" applyFont="1" applyFill="1" applyBorder="1" applyAlignment="1">
      <alignment horizontal="center" vertical="top" wrapText="1"/>
    </xf>
    <xf numFmtId="1" fontId="27" fillId="0" borderId="18" xfId="0" applyNumberFormat="1" applyFont="1" applyFill="1" applyBorder="1" applyAlignment="1">
      <alignment horizontal="center" vertical="top" wrapText="1"/>
    </xf>
    <xf numFmtId="0" fontId="27" fillId="0" borderId="17" xfId="0" applyFont="1" applyFill="1" applyBorder="1" applyAlignment="1">
      <alignment horizontal="center" vertical="top" wrapText="1"/>
    </xf>
    <xf numFmtId="0" fontId="27" fillId="0" borderId="16" xfId="0" applyFont="1" applyFill="1" applyBorder="1" applyAlignment="1">
      <alignment horizontal="center" vertical="top" wrapText="1"/>
    </xf>
    <xf numFmtId="1" fontId="27" fillId="0" borderId="17" xfId="0" applyNumberFormat="1" applyFont="1" applyFill="1" applyBorder="1" applyAlignment="1">
      <alignment horizontal="center" vertical="top" wrapText="1"/>
    </xf>
    <xf numFmtId="0" fontId="40" fillId="0" borderId="12" xfId="0" applyFont="1" applyFill="1" applyBorder="1" applyAlignment="1">
      <alignment horizontal="justify" vertical="top" wrapText="1"/>
    </xf>
    <xf numFmtId="1" fontId="12" fillId="0" borderId="14" xfId="0" applyNumberFormat="1" applyFont="1" applyFill="1" applyBorder="1" applyAlignment="1">
      <alignment horizontal="center" vertical="top" wrapText="1"/>
    </xf>
    <xf numFmtId="0" fontId="23" fillId="0" borderId="17"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7" fillId="0" borderId="22" xfId="0" applyFont="1" applyFill="1" applyBorder="1" applyAlignment="1">
      <alignment horizontal="center" vertical="top" wrapText="1"/>
    </xf>
    <xf numFmtId="1" fontId="27" fillId="0" borderId="27" xfId="0" applyNumberFormat="1" applyFont="1" applyFill="1" applyBorder="1" applyAlignment="1">
      <alignment horizontal="center" vertical="top" wrapText="1"/>
    </xf>
    <xf numFmtId="1" fontId="27" fillId="0" borderId="28" xfId="0" applyNumberFormat="1" applyFont="1" applyFill="1" applyBorder="1" applyAlignment="1">
      <alignment horizontal="center" vertical="top" wrapText="1"/>
    </xf>
    <xf numFmtId="0" fontId="23" fillId="0" borderId="37" xfId="0" applyFont="1" applyFill="1" applyBorder="1" applyAlignment="1">
      <alignment horizontal="center" vertical="top" wrapText="1"/>
    </xf>
    <xf numFmtId="0" fontId="23" fillId="0" borderId="38" xfId="0" applyFont="1" applyFill="1" applyBorder="1" applyAlignment="1">
      <alignment horizontal="center" vertical="top" wrapText="1"/>
    </xf>
    <xf numFmtId="1" fontId="27" fillId="0" borderId="12" xfId="0" applyNumberFormat="1" applyFont="1" applyFill="1" applyBorder="1" applyAlignment="1">
      <alignment horizontal="center" vertical="top" wrapText="1"/>
    </xf>
    <xf numFmtId="1" fontId="27" fillId="0" borderId="22" xfId="0" applyNumberFormat="1" applyFont="1" applyFill="1" applyBorder="1" applyAlignment="1">
      <alignment horizontal="center" vertical="top" wrapText="1"/>
    </xf>
    <xf numFmtId="1" fontId="27" fillId="0" borderId="8" xfId="0" applyNumberFormat="1" applyFont="1" applyFill="1" applyBorder="1" applyAlignment="1">
      <alignment horizontal="center" vertical="top" wrapText="1"/>
    </xf>
    <xf numFmtId="0" fontId="8" fillId="0" borderId="12" xfId="0" applyFont="1" applyFill="1" applyBorder="1" applyAlignment="1">
      <alignment horizontal="justify" vertical="top" wrapText="1"/>
    </xf>
    <xf numFmtId="0" fontId="27" fillId="0" borderId="9" xfId="0" applyFont="1" applyFill="1" applyBorder="1" applyAlignment="1">
      <alignment horizontal="center" vertical="top" wrapText="1"/>
    </xf>
    <xf numFmtId="1" fontId="27" fillId="0" borderId="10" xfId="0" applyNumberFormat="1" applyFont="1" applyFill="1" applyBorder="1" applyAlignment="1">
      <alignment horizontal="center" vertical="top" wrapText="1"/>
    </xf>
    <xf numFmtId="0" fontId="23" fillId="0" borderId="44" xfId="0" applyFont="1" applyFill="1" applyBorder="1" applyAlignment="1">
      <alignment horizontal="center" vertical="top" wrapText="1"/>
    </xf>
    <xf numFmtId="0" fontId="23" fillId="0" borderId="46" xfId="0" applyFont="1" applyFill="1" applyBorder="1" applyAlignment="1">
      <alignment horizontal="center" vertical="top" wrapText="1"/>
    </xf>
    <xf numFmtId="0" fontId="23" fillId="0" borderId="47" xfId="0" applyFont="1" applyFill="1" applyBorder="1" applyAlignment="1">
      <alignment horizontal="center" vertical="top" wrapText="1"/>
    </xf>
    <xf numFmtId="0" fontId="27" fillId="0" borderId="11" xfId="0" applyFont="1" applyFill="1" applyBorder="1" applyAlignment="1">
      <alignment horizontal="center" vertical="top" wrapText="1"/>
    </xf>
    <xf numFmtId="0" fontId="27" fillId="0" borderId="10" xfId="0" applyFont="1" applyFill="1" applyBorder="1" applyAlignment="1">
      <alignment horizontal="center" vertical="top" wrapText="1"/>
    </xf>
    <xf numFmtId="0" fontId="27" fillId="0" borderId="50" xfId="0" applyFont="1" applyFill="1" applyBorder="1" applyAlignment="1">
      <alignment horizontal="center" vertical="top" wrapText="1"/>
    </xf>
    <xf numFmtId="0" fontId="27" fillId="0" borderId="34" xfId="0" applyFont="1" applyFill="1" applyBorder="1" applyAlignment="1">
      <alignment horizontal="center" vertical="top" wrapText="1"/>
    </xf>
    <xf numFmtId="0" fontId="27" fillId="0" borderId="42" xfId="0" applyFont="1" applyFill="1" applyBorder="1" applyAlignment="1">
      <alignment horizontal="center" vertical="top" wrapText="1"/>
    </xf>
    <xf numFmtId="0" fontId="27" fillId="0" borderId="54" xfId="0" applyFont="1" applyFill="1" applyBorder="1" applyAlignment="1">
      <alignment horizontal="center" vertical="top" wrapText="1"/>
    </xf>
    <xf numFmtId="1" fontId="27" fillId="0" borderId="51" xfId="0" applyNumberFormat="1" applyFont="1" applyFill="1" applyBorder="1" applyAlignment="1">
      <alignment horizontal="center" vertical="top" wrapText="1"/>
    </xf>
    <xf numFmtId="1" fontId="27" fillId="0" borderId="21" xfId="0" applyNumberFormat="1" applyFont="1" applyFill="1" applyBorder="1" applyAlignment="1">
      <alignment horizontal="center" vertical="top" wrapText="1"/>
    </xf>
    <xf numFmtId="1" fontId="27" fillId="0" borderId="55" xfId="0" applyNumberFormat="1" applyFont="1" applyFill="1" applyBorder="1" applyAlignment="1">
      <alignment horizontal="center" vertical="top" wrapText="1"/>
    </xf>
    <xf numFmtId="0" fontId="39" fillId="0" borderId="14" xfId="0" applyFont="1" applyFill="1" applyBorder="1" applyAlignment="1">
      <alignment vertical="top" wrapText="1"/>
    </xf>
    <xf numFmtId="2" fontId="12" fillId="0" borderId="29" xfId="0" applyNumberFormat="1" applyFont="1" applyFill="1" applyBorder="1" applyAlignment="1">
      <alignment horizontal="center" vertical="top" wrapText="1"/>
    </xf>
    <xf numFmtId="0" fontId="27" fillId="0" borderId="14" xfId="0" applyFont="1" applyFill="1" applyBorder="1" applyAlignment="1">
      <alignment horizontal="center" vertical="top" wrapText="1"/>
    </xf>
    <xf numFmtId="2" fontId="27" fillId="0" borderId="27" xfId="0" applyNumberFormat="1" applyFont="1" applyFill="1" applyBorder="1" applyAlignment="1">
      <alignment horizontal="center" vertical="top" wrapText="1"/>
    </xf>
    <xf numFmtId="2" fontId="27" fillId="0" borderId="28" xfId="0" applyNumberFormat="1" applyFont="1" applyFill="1" applyBorder="1" applyAlignment="1">
      <alignment horizontal="center" vertical="top" wrapText="1"/>
    </xf>
    <xf numFmtId="1" fontId="27" fillId="0" borderId="19" xfId="0" applyNumberFormat="1" applyFont="1" applyFill="1" applyBorder="1" applyAlignment="1">
      <alignment horizontal="center" vertical="top" wrapText="1"/>
    </xf>
    <xf numFmtId="2" fontId="27" fillId="0" borderId="21" xfId="0" applyNumberFormat="1" applyFont="1" applyFill="1" applyBorder="1" applyAlignment="1">
      <alignment horizontal="center" vertical="top" wrapText="1"/>
    </xf>
    <xf numFmtId="2" fontId="27" fillId="0" borderId="8" xfId="0" applyNumberFormat="1" applyFont="1" applyFill="1" applyBorder="1" applyAlignment="1">
      <alignment horizontal="center" vertical="top" wrapText="1"/>
    </xf>
    <xf numFmtId="2" fontId="27" fillId="0" borderId="14" xfId="0" applyNumberFormat="1" applyFont="1" applyFill="1" applyBorder="1" applyAlignment="1">
      <alignment horizontal="center" vertical="top" wrapText="1"/>
    </xf>
    <xf numFmtId="2" fontId="27" fillId="0" borderId="19" xfId="0" applyNumberFormat="1" applyFont="1" applyFill="1" applyBorder="1" applyAlignment="1">
      <alignment horizontal="center" vertical="top" wrapText="1"/>
    </xf>
    <xf numFmtId="0" fontId="12" fillId="0" borderId="20" xfId="0" applyFont="1" applyFill="1" applyBorder="1" applyAlignment="1">
      <alignment horizontal="center" vertical="top" wrapText="1"/>
    </xf>
    <xf numFmtId="0" fontId="8" fillId="0" borderId="18" xfId="0" applyFont="1" applyFill="1" applyBorder="1" applyAlignment="1">
      <alignment horizontal="justify" vertical="top" wrapText="1"/>
    </xf>
    <xf numFmtId="0" fontId="27" fillId="0" borderId="43" xfId="0" applyFont="1" applyFill="1" applyBorder="1" applyAlignment="1">
      <alignment horizontal="center" vertical="top" wrapText="1"/>
    </xf>
    <xf numFmtId="2" fontId="27" fillId="0" borderId="42" xfId="0" applyNumberFormat="1" applyFont="1" applyFill="1" applyBorder="1" applyAlignment="1">
      <alignment horizontal="center" vertical="top" wrapText="1"/>
    </xf>
    <xf numFmtId="2" fontId="27" fillId="0" borderId="43" xfId="0" applyNumberFormat="1" applyFont="1" applyFill="1" applyBorder="1" applyAlignment="1">
      <alignment horizontal="center" vertical="top" wrapText="1"/>
    </xf>
    <xf numFmtId="0" fontId="12" fillId="0" borderId="14" xfId="0" applyFont="1" applyFill="1" applyBorder="1" applyAlignment="1">
      <alignment horizontal="justify" vertical="top" wrapText="1"/>
    </xf>
    <xf numFmtId="0" fontId="12" fillId="0" borderId="21" xfId="0" applyFont="1" applyFill="1" applyBorder="1" applyAlignment="1">
      <alignment horizontal="center" vertical="top" wrapText="1"/>
    </xf>
    <xf numFmtId="0" fontId="12" fillId="0" borderId="17" xfId="0" applyFont="1" applyFill="1" applyBorder="1" applyAlignment="1">
      <alignment horizontal="center" vertical="top" wrapText="1"/>
    </xf>
    <xf numFmtId="2" fontId="12" fillId="0" borderId="17" xfId="0" applyNumberFormat="1" applyFont="1" applyFill="1" applyBorder="1" applyAlignment="1">
      <alignment horizontal="center" vertical="top" wrapText="1"/>
    </xf>
    <xf numFmtId="0" fontId="27" fillId="0" borderId="19" xfId="0" applyFont="1" applyFill="1" applyBorder="1" applyAlignment="1">
      <alignment horizontal="center" vertical="top" wrapText="1"/>
    </xf>
    <xf numFmtId="0" fontId="37" fillId="0" borderId="12" xfId="0" applyFont="1" applyFill="1" applyBorder="1" applyAlignment="1">
      <alignment horizontal="justify" vertical="top" wrapText="1"/>
    </xf>
    <xf numFmtId="2" fontId="12" fillId="0" borderId="14" xfId="0" applyNumberFormat="1" applyFont="1" applyFill="1" applyBorder="1" applyAlignment="1">
      <alignment horizontal="center" vertical="top" wrapText="1"/>
    </xf>
    <xf numFmtId="164" fontId="65" fillId="0" borderId="27" xfId="0" applyNumberFormat="1" applyFont="1" applyBorder="1" applyAlignment="1">
      <alignment horizontal="center" vertical="top" wrapText="1"/>
    </xf>
    <xf numFmtId="164" fontId="65" fillId="0" borderId="28" xfId="0" applyNumberFormat="1" applyFont="1" applyBorder="1" applyAlignment="1">
      <alignment horizontal="center" vertical="top" wrapText="1"/>
    </xf>
    <xf numFmtId="1" fontId="65" fillId="0" borderId="27" xfId="0" applyNumberFormat="1" applyFont="1" applyBorder="1" applyAlignment="1">
      <alignment horizontal="center" vertical="top" wrapText="1"/>
    </xf>
    <xf numFmtId="1" fontId="65" fillId="0" borderId="28" xfId="0" applyNumberFormat="1" applyFont="1" applyBorder="1" applyAlignment="1">
      <alignment horizontal="center" vertical="top" wrapText="1"/>
    </xf>
    <xf numFmtId="0" fontId="66" fillId="0" borderId="27" xfId="0" applyFont="1" applyBorder="1" applyAlignment="1">
      <alignment horizontal="justify" vertical="top" wrapText="1"/>
    </xf>
    <xf numFmtId="0" fontId="66" fillId="0" borderId="28" xfId="0" applyFont="1" applyBorder="1" applyAlignment="1">
      <alignment horizontal="justify" vertical="top" wrapText="1"/>
    </xf>
    <xf numFmtId="0" fontId="45" fillId="0" borderId="25" xfId="0" applyFont="1" applyFill="1" applyBorder="1" applyAlignment="1">
      <alignment horizontal="center" vertical="top" wrapText="1"/>
    </xf>
    <xf numFmtId="1" fontId="23" fillId="0" borderId="9" xfId="0" applyNumberFormat="1" applyFont="1" applyFill="1" applyBorder="1" applyAlignment="1">
      <alignment horizontal="center" vertical="top" wrapText="1"/>
    </xf>
    <xf numFmtId="0" fontId="45" fillId="0" borderId="24" xfId="0" applyFont="1" applyFill="1" applyBorder="1" applyAlignment="1">
      <alignment horizontal="center" vertical="top" wrapText="1"/>
    </xf>
    <xf numFmtId="0" fontId="45" fillId="0" borderId="10" xfId="0" applyFont="1" applyFill="1" applyBorder="1" applyAlignment="1">
      <alignment horizontal="center" vertical="top" wrapText="1"/>
    </xf>
    <xf numFmtId="0" fontId="45" fillId="0" borderId="11" xfId="0" applyFont="1" applyFill="1" applyBorder="1" applyAlignment="1">
      <alignment horizontal="center" vertical="top" wrapText="1"/>
    </xf>
    <xf numFmtId="0" fontId="52" fillId="0" borderId="0" xfId="0" applyFont="1" applyBorder="1" applyAlignment="1">
      <alignment horizontal="center" vertical="center"/>
    </xf>
    <xf numFmtId="0" fontId="25" fillId="0" borderId="23" xfId="0" applyFont="1" applyFill="1" applyBorder="1" applyAlignment="1">
      <alignment horizontal="center" wrapText="1"/>
    </xf>
    <xf numFmtId="0" fontId="23" fillId="0" borderId="0" xfId="0" applyFont="1" applyBorder="1" applyAlignment="1">
      <alignment horizontal="center" vertical="center"/>
    </xf>
    <xf numFmtId="0" fontId="27" fillId="0" borderId="9"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0" borderId="0" xfId="0" applyFont="1" applyFill="1" applyBorder="1" applyAlignment="1">
      <alignment horizontal="center" vertical="center"/>
    </xf>
    <xf numFmtId="0" fontId="23" fillId="0" borderId="9" xfId="0" applyFont="1" applyBorder="1" applyAlignment="1">
      <alignment horizontal="center" vertical="center" wrapText="1"/>
    </xf>
    <xf numFmtId="0" fontId="52" fillId="0" borderId="0" xfId="0" applyFont="1" applyBorder="1" applyAlignment="1">
      <alignment horizontal="center"/>
    </xf>
    <xf numFmtId="0" fontId="29" fillId="0" borderId="23" xfId="0" applyFont="1" applyFill="1" applyBorder="1" applyAlignment="1">
      <alignment horizontal="center" wrapText="1"/>
    </xf>
  </cellXfs>
  <cellStyles count="3">
    <cellStyle name="Вывод" xfId="2" builtinId="21"/>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5C2D91"/>
      <rgbColor rgb="00FFFFCC"/>
      <rgbColor rgb="00CCFFFF"/>
      <rgbColor rgb="00660066"/>
      <rgbColor rgb="00FF8080"/>
      <rgbColor rgb="000066CC"/>
      <rgbColor rgb="00CCCCFF"/>
      <rgbColor rgb="00000080"/>
      <rgbColor rgb="00FF00FF"/>
      <rgbColor rgb="00FFF200"/>
      <rgbColor rgb="0000FFFF"/>
      <rgbColor rgb="00800080"/>
      <rgbColor rgb="00800000"/>
      <rgbColor rgb="00008080"/>
      <rgbColor rgb="000000FF"/>
      <rgbColor rgb="0000CCFF"/>
      <rgbColor rgb="00CCFFFF"/>
      <rgbColor rgb="00E0EFD4"/>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CE181E"/>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irovayn/Desktop/&#1058;&#1072;&#1080;&#1088;&#1086;&#1074;&#1072;/&#1056;&#1040;&#1041;&#1054;&#1058;&#1040;/&#1052;&#1059;&#1053;&#1048;&#1062;&#1048;&#1055;&#1040;&#1051;&#1068;&#1053;&#1067;&#1045;%20&#1055;&#1056;&#1054;&#1043;&#1056;&#1040;&#1052;&#1052;&#1067;/&#1043;&#1086;&#1076;&#1086;&#1074;&#1086;&#1081;%20&#1086;&#1090;&#1095;&#1077;&#1090;%202021/&#1055;&#1088;&#1080;&#1083;&#1086;&#1078;&#1077;&#1085;&#1080;&#1077;%201-6_&#1088;&#1072;&#1073;&#1086;&#1095;&#1072;&#1103;%20&#1074;&#1077;&#1088;&#1089;&#1080;&#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1"/>
      <sheetName val="Прил2"/>
      <sheetName val="Прил3"/>
      <sheetName val="Прил3 (2)"/>
      <sheetName val="Исполнение МП"/>
      <sheetName val="Исполнение НП"/>
      <sheetName val="Прил5"/>
      <sheetName val="Прил6"/>
      <sheetName val="Прил"/>
      <sheetName val="Прил + участники"/>
    </sheetNames>
    <sheetDataSet>
      <sheetData sheetId="0" refreshError="1"/>
      <sheetData sheetId="1" refreshError="1"/>
      <sheetData sheetId="2" refreshError="1"/>
      <sheetData sheetId="3" refreshError="1"/>
      <sheetData sheetId="4" refreshError="1"/>
      <sheetData sheetId="5" refreshError="1"/>
      <sheetData sheetId="6">
        <row r="33">
          <cell r="F33">
            <v>0.57333333333333325</v>
          </cell>
        </row>
      </sheetData>
      <sheetData sheetId="7" refreshError="1"/>
      <sheetData sheetId="8" refreshError="1"/>
      <sheetData sheetId="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55C6E38A9C7667FF34E515533CCD9C21975829D5E42981135E4D1683CE3001E982DDC2466FD9A10557246EDB277988634C9A41A2C48E246CE12E9C3D0EuEF" TargetMode="External"/><Relationship Id="rId2" Type="http://schemas.openxmlformats.org/officeDocument/2006/relationships/hyperlink" Target="consultantplus://offline/ref=00D7A49BA34FD736816FB6541DBE3387F8E7BD818BAE83CB0B02C67772ACDD68834B9BF8BF5C6BF5DA3EDFA5A9EDq5L" TargetMode="External"/><Relationship Id="rId1" Type="http://schemas.openxmlformats.org/officeDocument/2006/relationships/hyperlink" Target="consultantplus://offline/ref=00D7A49BA34FD736816FB6541DBE3387F8E7BD818BAE83CB0B02C67772ACDD68834B9BF8BF5C6BF5DA3EDFA5A9EDq5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K421"/>
  <sheetViews>
    <sheetView zoomScale="90" zoomScaleNormal="90" workbookViewId="0">
      <pane xSplit="1" ySplit="8" topLeftCell="B342" activePane="bottomRight" state="frozen"/>
      <selection pane="topRight" activeCell="B1" sqref="B1"/>
      <selection pane="bottomLeft" activeCell="A419" sqref="A419"/>
      <selection pane="bottomRight" activeCell="I352" sqref="I352:I355"/>
    </sheetView>
  </sheetViews>
  <sheetFormatPr defaultColWidth="10.85546875" defaultRowHeight="12.75"/>
  <cols>
    <col min="1" max="1" width="6.5703125" style="1" customWidth="1"/>
    <col min="2" max="2" width="36.85546875" style="2" customWidth="1"/>
    <col min="3" max="3" width="8.85546875" style="1" customWidth="1"/>
    <col min="4" max="6" width="10.85546875" style="3" customWidth="1"/>
    <col min="7" max="7" width="14.42578125" style="3" customWidth="1"/>
    <col min="8" max="8" width="10.85546875" style="3" customWidth="1"/>
    <col min="9" max="9" width="51.42578125" style="2" customWidth="1"/>
    <col min="10" max="10" width="11.42578125" style="1" customWidth="1"/>
    <col min="11" max="16384" width="10.85546875" style="1"/>
  </cols>
  <sheetData>
    <row r="1" spans="1:9">
      <c r="A1" s="4"/>
      <c r="H1" s="392" t="s">
        <v>0</v>
      </c>
      <c r="I1" s="392"/>
    </row>
    <row r="2" spans="1:9">
      <c r="A2" s="393" t="s">
        <v>1</v>
      </c>
      <c r="B2" s="393"/>
      <c r="C2" s="393"/>
      <c r="D2" s="393"/>
      <c r="E2" s="393"/>
      <c r="F2" s="393"/>
      <c r="G2" s="393"/>
      <c r="H2" s="393"/>
      <c r="I2" s="393"/>
    </row>
    <row r="3" spans="1:9">
      <c r="A3" s="393" t="s">
        <v>2</v>
      </c>
      <c r="B3" s="393"/>
      <c r="C3" s="393"/>
      <c r="D3" s="393"/>
      <c r="E3" s="393"/>
      <c r="F3" s="393"/>
      <c r="G3" s="393"/>
      <c r="H3" s="393"/>
      <c r="I3" s="393"/>
    </row>
    <row r="4" spans="1:9">
      <c r="A4" s="393" t="s">
        <v>844</v>
      </c>
      <c r="B4" s="393"/>
      <c r="C4" s="393"/>
      <c r="D4" s="393"/>
      <c r="E4" s="393"/>
      <c r="F4" s="393"/>
      <c r="G4" s="393"/>
      <c r="H4" s="393"/>
      <c r="I4" s="393"/>
    </row>
    <row r="6" spans="1:9">
      <c r="A6" s="394" t="s">
        <v>3</v>
      </c>
      <c r="B6" s="394" t="s">
        <v>4</v>
      </c>
      <c r="C6" s="394" t="s">
        <v>5</v>
      </c>
      <c r="D6" s="395" t="s">
        <v>6</v>
      </c>
      <c r="E6" s="395"/>
      <c r="F6" s="395"/>
      <c r="G6" s="395" t="s">
        <v>7</v>
      </c>
      <c r="H6" s="395" t="s">
        <v>8</v>
      </c>
      <c r="I6" s="394" t="s">
        <v>9</v>
      </c>
    </row>
    <row r="7" spans="1:9">
      <c r="A7" s="394"/>
      <c r="B7" s="394"/>
      <c r="C7" s="394"/>
      <c r="D7" s="395" t="s">
        <v>10</v>
      </c>
      <c r="E7" s="395" t="s">
        <v>11</v>
      </c>
      <c r="F7" s="395"/>
      <c r="G7" s="395"/>
      <c r="H7" s="395"/>
      <c r="I7" s="394"/>
    </row>
    <row r="8" spans="1:9">
      <c r="A8" s="394"/>
      <c r="B8" s="394"/>
      <c r="C8" s="394"/>
      <c r="D8" s="395"/>
      <c r="E8" s="6" t="s">
        <v>12</v>
      </c>
      <c r="F8" s="6" t="s">
        <v>13</v>
      </c>
      <c r="G8" s="395"/>
      <c r="H8" s="395"/>
      <c r="I8" s="394"/>
    </row>
    <row r="9" spans="1:9">
      <c r="A9" s="5">
        <v>1</v>
      </c>
      <c r="B9" s="5">
        <v>2</v>
      </c>
      <c r="C9" s="5">
        <v>3</v>
      </c>
      <c r="D9" s="7">
        <v>4</v>
      </c>
      <c r="E9" s="7">
        <v>5</v>
      </c>
      <c r="F9" s="7">
        <v>6</v>
      </c>
      <c r="G9" s="7">
        <v>7</v>
      </c>
      <c r="H9" s="7">
        <v>8</v>
      </c>
      <c r="I9" s="5">
        <v>9</v>
      </c>
    </row>
    <row r="10" spans="1:9" s="9" customFormat="1" ht="25.5" customHeight="1">
      <c r="A10" s="397" t="s">
        <v>14</v>
      </c>
      <c r="B10" s="397"/>
      <c r="C10" s="397"/>
      <c r="D10" s="397"/>
      <c r="E10" s="397"/>
      <c r="F10" s="397"/>
      <c r="G10" s="397"/>
      <c r="H10" s="397"/>
      <c r="I10" s="397"/>
    </row>
    <row r="11" spans="1:9" s="9" customFormat="1" ht="63.75">
      <c r="A11" s="10">
        <v>1</v>
      </c>
      <c r="B11" s="11" t="s">
        <v>15</v>
      </c>
      <c r="C11" s="10" t="s">
        <v>16</v>
      </c>
      <c r="D11" s="12">
        <v>4148</v>
      </c>
      <c r="E11" s="12">
        <v>2370</v>
      </c>
      <c r="F11" s="12">
        <v>4586</v>
      </c>
      <c r="G11" s="13">
        <f t="shared" ref="G11:G15" si="0">F11/E11*100</f>
        <v>193.50210970464136</v>
      </c>
      <c r="H11" s="13">
        <f t="shared" ref="H11:H15" si="1">F11/D11*100</f>
        <v>110.55930568948891</v>
      </c>
      <c r="I11" s="11" t="s">
        <v>17</v>
      </c>
    </row>
    <row r="12" spans="1:9" s="9" customFormat="1" ht="25.5">
      <c r="A12" s="10">
        <f t="shared" ref="A12:A13" si="2">A11+1</f>
        <v>2</v>
      </c>
      <c r="B12" s="11" t="s">
        <v>18</v>
      </c>
      <c r="C12" s="10" t="s">
        <v>16</v>
      </c>
      <c r="D12" s="12">
        <v>11782</v>
      </c>
      <c r="E12" s="12">
        <v>10317</v>
      </c>
      <c r="F12" s="12">
        <v>12755</v>
      </c>
      <c r="G12" s="13">
        <f t="shared" si="0"/>
        <v>123.63090045555877</v>
      </c>
      <c r="H12" s="13">
        <f t="shared" si="1"/>
        <v>108.25836021049058</v>
      </c>
      <c r="I12" s="14"/>
    </row>
    <row r="13" spans="1:9" s="9" customFormat="1" ht="25.5">
      <c r="A13" s="10">
        <f t="shared" si="2"/>
        <v>3</v>
      </c>
      <c r="B13" s="11" t="s">
        <v>19</v>
      </c>
      <c r="C13" s="10" t="s">
        <v>20</v>
      </c>
      <c r="D13" s="12">
        <v>535137</v>
      </c>
      <c r="E13" s="12">
        <v>529941</v>
      </c>
      <c r="F13" s="12">
        <v>557903</v>
      </c>
      <c r="G13" s="13">
        <f t="shared" si="0"/>
        <v>105.27643643348976</v>
      </c>
      <c r="H13" s="13">
        <f t="shared" si="1"/>
        <v>104.25423769987871</v>
      </c>
      <c r="I13" s="14"/>
    </row>
    <row r="14" spans="1:9" s="9" customFormat="1" ht="357">
      <c r="A14" s="10">
        <v>4</v>
      </c>
      <c r="B14" s="11" t="s">
        <v>21</v>
      </c>
      <c r="C14" s="10" t="s">
        <v>22</v>
      </c>
      <c r="D14" s="13">
        <v>16.7</v>
      </c>
      <c r="E14" s="13">
        <v>20</v>
      </c>
      <c r="F14" s="13">
        <v>23.3</v>
      </c>
      <c r="G14" s="13">
        <f t="shared" si="0"/>
        <v>116.5</v>
      </c>
      <c r="H14" s="13">
        <f t="shared" si="1"/>
        <v>139.52095808383234</v>
      </c>
      <c r="I14" s="15" t="s">
        <v>23</v>
      </c>
    </row>
    <row r="15" spans="1:9" s="9" customFormat="1" ht="63.75">
      <c r="A15" s="10">
        <f>A14+1</f>
        <v>5</v>
      </c>
      <c r="B15" s="11" t="s">
        <v>24</v>
      </c>
      <c r="C15" s="10" t="s">
        <v>22</v>
      </c>
      <c r="D15" s="16">
        <v>100</v>
      </c>
      <c r="E15" s="16">
        <v>100</v>
      </c>
      <c r="F15" s="16">
        <v>100</v>
      </c>
      <c r="G15" s="13">
        <f t="shared" si="0"/>
        <v>100</v>
      </c>
      <c r="H15" s="13">
        <f t="shared" si="1"/>
        <v>100</v>
      </c>
      <c r="I15" s="17"/>
    </row>
    <row r="16" spans="1:9" s="9" customFormat="1">
      <c r="A16" s="398" t="s">
        <v>25</v>
      </c>
      <c r="B16" s="398"/>
      <c r="C16" s="398"/>
      <c r="D16" s="398"/>
      <c r="E16" s="398"/>
      <c r="F16" s="398"/>
      <c r="G16" s="398"/>
      <c r="H16" s="398"/>
      <c r="I16" s="398"/>
    </row>
    <row r="17" spans="1:9" s="9" customFormat="1" ht="38.25">
      <c r="A17" s="10">
        <v>1</v>
      </c>
      <c r="B17" s="11" t="s">
        <v>26</v>
      </c>
      <c r="C17" s="10" t="s">
        <v>22</v>
      </c>
      <c r="D17" s="16">
        <v>100</v>
      </c>
      <c r="E17" s="16">
        <v>100</v>
      </c>
      <c r="F17" s="16">
        <v>100</v>
      </c>
      <c r="G17" s="13">
        <f t="shared" ref="G17:G19" si="3">F17/E17*100</f>
        <v>100</v>
      </c>
      <c r="H17" s="13">
        <f t="shared" ref="H17:H19" si="4">F17/D17*100</f>
        <v>100</v>
      </c>
      <c r="I17" s="17"/>
    </row>
    <row r="18" spans="1:9" s="9" customFormat="1" ht="38.25">
      <c r="A18" s="10">
        <f t="shared" ref="A18:A19" si="5">A17+1</f>
        <v>2</v>
      </c>
      <c r="B18" s="11" t="s">
        <v>27</v>
      </c>
      <c r="C18" s="10" t="s">
        <v>22</v>
      </c>
      <c r="D18" s="16">
        <v>100</v>
      </c>
      <c r="E18" s="16">
        <v>100</v>
      </c>
      <c r="F18" s="16">
        <v>100</v>
      </c>
      <c r="G18" s="13">
        <f t="shared" si="3"/>
        <v>100</v>
      </c>
      <c r="H18" s="13">
        <f t="shared" si="4"/>
        <v>100</v>
      </c>
      <c r="I18" s="17"/>
    </row>
    <row r="19" spans="1:9" s="9" customFormat="1" ht="280.5">
      <c r="A19" s="10">
        <f t="shared" si="5"/>
        <v>3</v>
      </c>
      <c r="B19" s="11" t="s">
        <v>28</v>
      </c>
      <c r="C19" s="10" t="s">
        <v>22</v>
      </c>
      <c r="D19" s="13">
        <v>80</v>
      </c>
      <c r="E19" s="13">
        <v>80</v>
      </c>
      <c r="F19" s="13">
        <v>80</v>
      </c>
      <c r="G19" s="13">
        <f t="shared" si="3"/>
        <v>100</v>
      </c>
      <c r="H19" s="13">
        <f t="shared" si="4"/>
        <v>100</v>
      </c>
      <c r="I19" s="11" t="s">
        <v>29</v>
      </c>
    </row>
    <row r="20" spans="1:9" s="9" customFormat="1">
      <c r="A20" s="398" t="s">
        <v>30</v>
      </c>
      <c r="B20" s="398"/>
      <c r="C20" s="398"/>
      <c r="D20" s="398"/>
      <c r="E20" s="398"/>
      <c r="F20" s="398"/>
      <c r="G20" s="398"/>
      <c r="H20" s="398"/>
      <c r="I20" s="398"/>
    </row>
    <row r="21" spans="1:9" s="9" customFormat="1" ht="76.5">
      <c r="A21" s="10">
        <v>1</v>
      </c>
      <c r="B21" s="11" t="s">
        <v>31</v>
      </c>
      <c r="C21" s="10" t="s">
        <v>16</v>
      </c>
      <c r="D21" s="16">
        <v>187</v>
      </c>
      <c r="E21" s="16">
        <v>145</v>
      </c>
      <c r="F21" s="16">
        <v>160</v>
      </c>
      <c r="G21" s="13">
        <f t="shared" ref="G21:G22" si="6">F21/E21*100</f>
        <v>110.34482758620689</v>
      </c>
      <c r="H21" s="13">
        <f t="shared" ref="H21:H22" si="7">F21/D21*100</f>
        <v>85.561497326203209</v>
      </c>
      <c r="I21" s="11" t="s">
        <v>32</v>
      </c>
    </row>
    <row r="22" spans="1:9" s="9" customFormat="1" ht="38.25">
      <c r="A22" s="10">
        <f>A21+1</f>
        <v>2</v>
      </c>
      <c r="B22" s="11" t="s">
        <v>33</v>
      </c>
      <c r="C22" s="10" t="s">
        <v>20</v>
      </c>
      <c r="D22" s="16">
        <v>751</v>
      </c>
      <c r="E22" s="16">
        <v>590</v>
      </c>
      <c r="F22" s="16">
        <v>1030</v>
      </c>
      <c r="G22" s="13">
        <f t="shared" si="6"/>
        <v>174.57627118644069</v>
      </c>
      <c r="H22" s="13">
        <f t="shared" si="7"/>
        <v>137.15046604527296</v>
      </c>
      <c r="I22" s="17"/>
    </row>
    <row r="23" spans="1:9" s="9" customFormat="1">
      <c r="A23" s="398" t="s">
        <v>34</v>
      </c>
      <c r="B23" s="398"/>
      <c r="C23" s="398"/>
      <c r="D23" s="398"/>
      <c r="E23" s="398"/>
      <c r="F23" s="398"/>
      <c r="G23" s="398"/>
      <c r="H23" s="398"/>
      <c r="I23" s="398"/>
    </row>
    <row r="24" spans="1:9" s="9" customFormat="1" ht="51">
      <c r="A24" s="10">
        <v>1</v>
      </c>
      <c r="B24" s="11" t="s">
        <v>35</v>
      </c>
      <c r="C24" s="10" t="s">
        <v>22</v>
      </c>
      <c r="D24" s="13">
        <v>3.3</v>
      </c>
      <c r="E24" s="13">
        <v>2</v>
      </c>
      <c r="F24" s="13">
        <v>9.1999999999999993</v>
      </c>
      <c r="G24" s="13">
        <f t="shared" ref="G24:G33" si="8">F24/E24*100</f>
        <v>459.99999999999994</v>
      </c>
      <c r="H24" s="13">
        <f t="shared" ref="H24:H33" si="9">F24/D24*100</f>
        <v>278.78787878787875</v>
      </c>
      <c r="I24" s="14"/>
    </row>
    <row r="25" spans="1:9" s="9" customFormat="1" ht="63.75">
      <c r="A25" s="10">
        <f t="shared" ref="A25:A33" si="10">A24+1</f>
        <v>2</v>
      </c>
      <c r="B25" s="11" t="s">
        <v>36</v>
      </c>
      <c r="C25" s="10" t="s">
        <v>16</v>
      </c>
      <c r="D25" s="16">
        <v>533</v>
      </c>
      <c r="E25" s="16">
        <v>170</v>
      </c>
      <c r="F25" s="16">
        <v>374</v>
      </c>
      <c r="G25" s="13">
        <f t="shared" si="8"/>
        <v>220.00000000000003</v>
      </c>
      <c r="H25" s="13">
        <f t="shared" si="9"/>
        <v>70.168855534709195</v>
      </c>
      <c r="I25" s="11" t="s">
        <v>37</v>
      </c>
    </row>
    <row r="26" spans="1:9" s="9" customFormat="1" ht="25.5">
      <c r="A26" s="10">
        <f t="shared" si="10"/>
        <v>3</v>
      </c>
      <c r="B26" s="11" t="s">
        <v>38</v>
      </c>
      <c r="C26" s="10" t="s">
        <v>16</v>
      </c>
      <c r="D26" s="16">
        <v>30</v>
      </c>
      <c r="E26" s="16">
        <v>30</v>
      </c>
      <c r="F26" s="16">
        <v>44</v>
      </c>
      <c r="G26" s="13">
        <f t="shared" si="8"/>
        <v>146.66666666666666</v>
      </c>
      <c r="H26" s="13">
        <f t="shared" si="9"/>
        <v>146.66666666666666</v>
      </c>
      <c r="I26" s="14"/>
    </row>
    <row r="27" spans="1:9" s="9" customFormat="1" ht="38.25">
      <c r="A27" s="10">
        <f t="shared" si="10"/>
        <v>4</v>
      </c>
      <c r="B27" s="11" t="s">
        <v>39</v>
      </c>
      <c r="C27" s="10" t="s">
        <v>16</v>
      </c>
      <c r="D27" s="12">
        <v>5192</v>
      </c>
      <c r="E27" s="12">
        <v>4115</v>
      </c>
      <c r="F27" s="12">
        <v>5590</v>
      </c>
      <c r="G27" s="13">
        <f t="shared" si="8"/>
        <v>135.84447144592951</v>
      </c>
      <c r="H27" s="13">
        <f t="shared" si="9"/>
        <v>107.66563944530046</v>
      </c>
      <c r="I27" s="14"/>
    </row>
    <row r="28" spans="1:9" s="9" customFormat="1" ht="63.75">
      <c r="A28" s="10">
        <f t="shared" si="10"/>
        <v>5</v>
      </c>
      <c r="B28" s="11" t="s">
        <v>40</v>
      </c>
      <c r="C28" s="10" t="s">
        <v>16</v>
      </c>
      <c r="D28" s="16">
        <v>22</v>
      </c>
      <c r="E28" s="16">
        <v>22</v>
      </c>
      <c r="F28" s="16">
        <v>32</v>
      </c>
      <c r="G28" s="13">
        <f t="shared" si="8"/>
        <v>145.45454545454547</v>
      </c>
      <c r="H28" s="13">
        <f t="shared" si="9"/>
        <v>145.45454545454547</v>
      </c>
      <c r="I28" s="11" t="s">
        <v>41</v>
      </c>
    </row>
    <row r="29" spans="1:9" s="9" customFormat="1" ht="38.25">
      <c r="A29" s="10">
        <f t="shared" si="10"/>
        <v>6</v>
      </c>
      <c r="B29" s="11" t="s">
        <v>42</v>
      </c>
      <c r="C29" s="10" t="s">
        <v>20</v>
      </c>
      <c r="D29" s="12">
        <v>282644</v>
      </c>
      <c r="E29" s="12">
        <v>291314</v>
      </c>
      <c r="F29" s="12">
        <v>309777</v>
      </c>
      <c r="G29" s="13">
        <f t="shared" si="8"/>
        <v>106.33783477622086</v>
      </c>
      <c r="H29" s="13">
        <f t="shared" si="9"/>
        <v>109.59970846718841</v>
      </c>
      <c r="I29" s="14"/>
    </row>
    <row r="30" spans="1:9" s="9" customFormat="1" ht="25.5">
      <c r="A30" s="10">
        <f t="shared" si="10"/>
        <v>7</v>
      </c>
      <c r="B30" s="11" t="s">
        <v>43</v>
      </c>
      <c r="C30" s="10" t="s">
        <v>20</v>
      </c>
      <c r="D30" s="12">
        <v>3913</v>
      </c>
      <c r="E30" s="12">
        <v>3711</v>
      </c>
      <c r="F30" s="12">
        <v>4170</v>
      </c>
      <c r="G30" s="13">
        <f t="shared" si="8"/>
        <v>112.36863379143087</v>
      </c>
      <c r="H30" s="13">
        <f t="shared" si="9"/>
        <v>106.56785075389728</v>
      </c>
      <c r="I30" s="14"/>
    </row>
    <row r="31" spans="1:9" s="9" customFormat="1" ht="89.25">
      <c r="A31" s="10">
        <f t="shared" si="10"/>
        <v>8</v>
      </c>
      <c r="B31" s="11" t="s">
        <v>44</v>
      </c>
      <c r="C31" s="10" t="s">
        <v>22</v>
      </c>
      <c r="D31" s="13">
        <v>9.5</v>
      </c>
      <c r="E31" s="13">
        <v>19</v>
      </c>
      <c r="F31" s="13">
        <v>19</v>
      </c>
      <c r="G31" s="13">
        <f t="shared" si="8"/>
        <v>100</v>
      </c>
      <c r="H31" s="13">
        <f t="shared" si="9"/>
        <v>200</v>
      </c>
      <c r="I31" s="11" t="s">
        <v>45</v>
      </c>
    </row>
    <row r="32" spans="1:9" s="9" customFormat="1" ht="51">
      <c r="A32" s="10">
        <f t="shared" si="10"/>
        <v>9</v>
      </c>
      <c r="B32" s="11" t="s">
        <v>46</v>
      </c>
      <c r="C32" s="10" t="s">
        <v>22</v>
      </c>
      <c r="D32" s="16">
        <v>100</v>
      </c>
      <c r="E32" s="16">
        <v>100</v>
      </c>
      <c r="F32" s="16">
        <v>100</v>
      </c>
      <c r="G32" s="13">
        <f t="shared" si="8"/>
        <v>100</v>
      </c>
      <c r="H32" s="13">
        <f t="shared" si="9"/>
        <v>100</v>
      </c>
      <c r="I32" s="14"/>
    </row>
    <row r="33" spans="1:9" s="9" customFormat="1" ht="51">
      <c r="A33" s="10">
        <f t="shared" si="10"/>
        <v>10</v>
      </c>
      <c r="B33" s="11" t="s">
        <v>47</v>
      </c>
      <c r="C33" s="10" t="s">
        <v>16</v>
      </c>
      <c r="D33" s="16">
        <v>0</v>
      </c>
      <c r="E33" s="16">
        <v>0</v>
      </c>
      <c r="F33" s="16">
        <v>0</v>
      </c>
      <c r="G33" s="13" t="e">
        <f t="shared" si="8"/>
        <v>#DIV/0!</v>
      </c>
      <c r="H33" s="13" t="e">
        <f t="shared" si="9"/>
        <v>#DIV/0!</v>
      </c>
      <c r="I33" s="14"/>
    </row>
    <row r="34" spans="1:9" s="9" customFormat="1">
      <c r="A34" s="398" t="s">
        <v>48</v>
      </c>
      <c r="B34" s="398"/>
      <c r="C34" s="398"/>
      <c r="D34" s="398"/>
      <c r="E34" s="398"/>
      <c r="F34" s="398"/>
      <c r="G34" s="398"/>
      <c r="H34" s="398"/>
      <c r="I34" s="398"/>
    </row>
    <row r="35" spans="1:9" s="9" customFormat="1" ht="25.5">
      <c r="A35" s="10">
        <v>1</v>
      </c>
      <c r="B35" s="11" t="s">
        <v>49</v>
      </c>
      <c r="C35" s="10" t="s">
        <v>50</v>
      </c>
      <c r="D35" s="12">
        <v>1496</v>
      </c>
      <c r="E35" s="12">
        <v>1461</v>
      </c>
      <c r="F35" s="12">
        <v>1483</v>
      </c>
      <c r="G35" s="13">
        <f t="shared" ref="G35:G43" si="11">F35/E35*100</f>
        <v>101.50581793292265</v>
      </c>
      <c r="H35" s="13">
        <f t="shared" ref="H35:H43" si="12">F35/D35*100</f>
        <v>99.131016042780757</v>
      </c>
      <c r="I35" s="14"/>
    </row>
    <row r="36" spans="1:9" s="9" customFormat="1" ht="293.25">
      <c r="A36" s="10">
        <f t="shared" ref="A36:A43" si="13">A35+1</f>
        <v>2</v>
      </c>
      <c r="B36" s="11" t="s">
        <v>51</v>
      </c>
      <c r="C36" s="10" t="s">
        <v>52</v>
      </c>
      <c r="D36" s="18">
        <v>1.17</v>
      </c>
      <c r="E36" s="19">
        <v>1.5</v>
      </c>
      <c r="F36" s="18">
        <v>1.26</v>
      </c>
      <c r="G36" s="13">
        <f t="shared" si="11"/>
        <v>84</v>
      </c>
      <c r="H36" s="13">
        <f t="shared" si="12"/>
        <v>107.69230769230771</v>
      </c>
      <c r="I36" s="11" t="s">
        <v>53</v>
      </c>
    </row>
    <row r="37" spans="1:9" s="9" customFormat="1" ht="25.5">
      <c r="A37" s="10">
        <f t="shared" si="13"/>
        <v>3</v>
      </c>
      <c r="B37" s="11" t="s">
        <v>54</v>
      </c>
      <c r="C37" s="10" t="s">
        <v>55</v>
      </c>
      <c r="D37" s="16">
        <v>143</v>
      </c>
      <c r="E37" s="16">
        <v>143</v>
      </c>
      <c r="F37" s="16">
        <v>143</v>
      </c>
      <c r="G37" s="13">
        <f t="shared" si="11"/>
        <v>100</v>
      </c>
      <c r="H37" s="13">
        <f t="shared" si="12"/>
        <v>100</v>
      </c>
      <c r="I37" s="14"/>
    </row>
    <row r="38" spans="1:9" s="9" customFormat="1" ht="25.5">
      <c r="A38" s="10">
        <f t="shared" si="13"/>
        <v>4</v>
      </c>
      <c r="B38" s="11" t="s">
        <v>56</v>
      </c>
      <c r="C38" s="10" t="s">
        <v>55</v>
      </c>
      <c r="D38" s="12">
        <v>85511</v>
      </c>
      <c r="E38" s="12">
        <v>85100</v>
      </c>
      <c r="F38" s="12">
        <v>86626</v>
      </c>
      <c r="G38" s="13">
        <f t="shared" si="11"/>
        <v>101.79318448883666</v>
      </c>
      <c r="H38" s="13">
        <f t="shared" si="12"/>
        <v>101.30392581071442</v>
      </c>
      <c r="I38" s="14"/>
    </row>
    <row r="39" spans="1:9" s="9" customFormat="1" ht="38.25">
      <c r="A39" s="10">
        <f t="shared" si="13"/>
        <v>5</v>
      </c>
      <c r="B39" s="11" t="s">
        <v>57</v>
      </c>
      <c r="C39" s="10" t="s">
        <v>58</v>
      </c>
      <c r="D39" s="18">
        <v>2089.5</v>
      </c>
      <c r="E39" s="18">
        <v>2059.86</v>
      </c>
      <c r="F39" s="18">
        <v>2135.6</v>
      </c>
      <c r="G39" s="13">
        <f t="shared" si="11"/>
        <v>103.67694891885854</v>
      </c>
      <c r="H39" s="13">
        <f t="shared" si="12"/>
        <v>102.20626944245035</v>
      </c>
      <c r="I39" s="14"/>
    </row>
    <row r="40" spans="1:9" s="9" customFormat="1" ht="38.25">
      <c r="A40" s="10">
        <f t="shared" si="13"/>
        <v>6</v>
      </c>
      <c r="B40" s="11" t="s">
        <v>59</v>
      </c>
      <c r="C40" s="10" t="s">
        <v>16</v>
      </c>
      <c r="D40" s="12">
        <v>5849</v>
      </c>
      <c r="E40" s="12">
        <v>5600</v>
      </c>
      <c r="F40" s="12">
        <v>6418</v>
      </c>
      <c r="G40" s="13">
        <f t="shared" si="11"/>
        <v>114.60714285714286</v>
      </c>
      <c r="H40" s="13">
        <f t="shared" si="12"/>
        <v>109.72815865959993</v>
      </c>
      <c r="I40" s="14"/>
    </row>
    <row r="41" spans="1:9" s="9" customFormat="1" ht="38.25">
      <c r="A41" s="10">
        <f t="shared" si="13"/>
        <v>7</v>
      </c>
      <c r="B41" s="11" t="s">
        <v>60</v>
      </c>
      <c r="C41" s="10" t="s">
        <v>20</v>
      </c>
      <c r="D41" s="12">
        <v>162191</v>
      </c>
      <c r="E41" s="12">
        <v>151907</v>
      </c>
      <c r="F41" s="12">
        <v>159541</v>
      </c>
      <c r="G41" s="13">
        <f t="shared" si="11"/>
        <v>105.02544319879928</v>
      </c>
      <c r="H41" s="13">
        <f t="shared" si="12"/>
        <v>98.366123890968055</v>
      </c>
      <c r="I41" s="14"/>
    </row>
    <row r="42" spans="1:9" s="9" customFormat="1" ht="153">
      <c r="A42" s="10">
        <f t="shared" si="13"/>
        <v>8</v>
      </c>
      <c r="B42" s="11" t="s">
        <v>61</v>
      </c>
      <c r="C42" s="10" t="s">
        <v>22</v>
      </c>
      <c r="D42" s="13">
        <v>19</v>
      </c>
      <c r="E42" s="13">
        <v>19</v>
      </c>
      <c r="F42" s="13">
        <v>23.8</v>
      </c>
      <c r="G42" s="13">
        <f t="shared" si="11"/>
        <v>125.26315789473685</v>
      </c>
      <c r="H42" s="13">
        <f t="shared" si="12"/>
        <v>125.26315789473685</v>
      </c>
      <c r="I42" s="11" t="s">
        <v>62</v>
      </c>
    </row>
    <row r="43" spans="1:9" s="9" customFormat="1" ht="51">
      <c r="A43" s="10">
        <f t="shared" si="13"/>
        <v>9</v>
      </c>
      <c r="B43" s="11" t="s">
        <v>46</v>
      </c>
      <c r="C43" s="10" t="s">
        <v>22</v>
      </c>
      <c r="D43" s="16">
        <v>100</v>
      </c>
      <c r="E43" s="16">
        <v>100</v>
      </c>
      <c r="F43" s="16">
        <v>100</v>
      </c>
      <c r="G43" s="13">
        <f t="shared" si="11"/>
        <v>100</v>
      </c>
      <c r="H43" s="13">
        <f t="shared" si="12"/>
        <v>100</v>
      </c>
      <c r="I43" s="17"/>
    </row>
    <row r="44" spans="1:9" s="9" customFormat="1">
      <c r="A44" s="398" t="s">
        <v>63</v>
      </c>
      <c r="B44" s="398"/>
      <c r="C44" s="398"/>
      <c r="D44" s="398"/>
      <c r="E44" s="398"/>
      <c r="F44" s="398"/>
      <c r="G44" s="398"/>
      <c r="H44" s="398"/>
      <c r="I44" s="398"/>
    </row>
    <row r="45" spans="1:9" s="9" customFormat="1" ht="89.25">
      <c r="A45" s="10">
        <v>1</v>
      </c>
      <c r="B45" s="11" t="s">
        <v>64</v>
      </c>
      <c r="C45" s="10" t="s">
        <v>22</v>
      </c>
      <c r="D45" s="13">
        <v>13.7</v>
      </c>
      <c r="E45" s="13">
        <v>2</v>
      </c>
      <c r="F45" s="13">
        <v>6.4</v>
      </c>
      <c r="G45" s="13">
        <f t="shared" ref="G45:G55" si="14">F45/E45*100</f>
        <v>320</v>
      </c>
      <c r="H45" s="13">
        <f t="shared" ref="H45:H55" si="15">F45/D45*100</f>
        <v>46.715328467153292</v>
      </c>
      <c r="I45" s="11" t="s">
        <v>65</v>
      </c>
    </row>
    <row r="46" spans="1:9" s="9" customFormat="1" ht="38.25">
      <c r="A46" s="10">
        <f t="shared" ref="A46:A53" si="16">A45+1</f>
        <v>2</v>
      </c>
      <c r="B46" s="11" t="s">
        <v>66</v>
      </c>
      <c r="C46" s="10" t="s">
        <v>20</v>
      </c>
      <c r="D46" s="12">
        <v>4369</v>
      </c>
      <c r="E46" s="12">
        <v>4142</v>
      </c>
      <c r="F46" s="12">
        <v>4337</v>
      </c>
      <c r="G46" s="13">
        <f t="shared" si="14"/>
        <v>104.70787059391597</v>
      </c>
      <c r="H46" s="13">
        <f t="shared" si="15"/>
        <v>99.267566948958574</v>
      </c>
      <c r="I46" s="14"/>
    </row>
    <row r="47" spans="1:9" s="9" customFormat="1" ht="76.5">
      <c r="A47" s="10">
        <f t="shared" si="16"/>
        <v>3</v>
      </c>
      <c r="B47" s="11" t="s">
        <v>67</v>
      </c>
      <c r="C47" s="10" t="s">
        <v>22</v>
      </c>
      <c r="D47" s="16">
        <v>80</v>
      </c>
      <c r="E47" s="16">
        <v>72</v>
      </c>
      <c r="F47" s="16">
        <v>82</v>
      </c>
      <c r="G47" s="13">
        <f t="shared" si="14"/>
        <v>113.88888888888889</v>
      </c>
      <c r="H47" s="13">
        <f t="shared" si="15"/>
        <v>102.49999999999999</v>
      </c>
      <c r="I47" s="14"/>
    </row>
    <row r="48" spans="1:9" s="9" customFormat="1" ht="38.25">
      <c r="A48" s="10">
        <f t="shared" si="16"/>
        <v>4</v>
      </c>
      <c r="B48" s="11" t="s">
        <v>68</v>
      </c>
      <c r="C48" s="10" t="s">
        <v>22</v>
      </c>
      <c r="D48" s="13">
        <v>99</v>
      </c>
      <c r="E48" s="13">
        <v>98</v>
      </c>
      <c r="F48" s="13">
        <v>99</v>
      </c>
      <c r="G48" s="13">
        <f t="shared" si="14"/>
        <v>101.0204081632653</v>
      </c>
      <c r="H48" s="13">
        <f t="shared" si="15"/>
        <v>100</v>
      </c>
      <c r="I48" s="14"/>
    </row>
    <row r="49" spans="1:10" s="9" customFormat="1" ht="38.25">
      <c r="A49" s="10">
        <f t="shared" si="16"/>
        <v>5</v>
      </c>
      <c r="B49" s="11" t="s">
        <v>69</v>
      </c>
      <c r="C49" s="10" t="s">
        <v>16</v>
      </c>
      <c r="D49" s="16">
        <v>30</v>
      </c>
      <c r="E49" s="16">
        <v>30</v>
      </c>
      <c r="F49" s="16">
        <v>30</v>
      </c>
      <c r="G49" s="13">
        <f t="shared" si="14"/>
        <v>100</v>
      </c>
      <c r="H49" s="13">
        <f t="shared" si="15"/>
        <v>100</v>
      </c>
      <c r="I49" s="14"/>
    </row>
    <row r="50" spans="1:10" s="9" customFormat="1" ht="51">
      <c r="A50" s="10">
        <f t="shared" si="16"/>
        <v>6</v>
      </c>
      <c r="B50" s="11" t="s">
        <v>70</v>
      </c>
      <c r="C50" s="10" t="s">
        <v>16</v>
      </c>
      <c r="D50" s="16">
        <v>43</v>
      </c>
      <c r="E50" s="16">
        <v>43</v>
      </c>
      <c r="F50" s="16">
        <v>43</v>
      </c>
      <c r="G50" s="13">
        <f t="shared" si="14"/>
        <v>100</v>
      </c>
      <c r="H50" s="13">
        <f t="shared" si="15"/>
        <v>100</v>
      </c>
      <c r="I50" s="14"/>
    </row>
    <row r="51" spans="1:10" s="9" customFormat="1" ht="153">
      <c r="A51" s="10">
        <f t="shared" si="16"/>
        <v>7</v>
      </c>
      <c r="B51" s="11" t="s">
        <v>71</v>
      </c>
      <c r="C51" s="10" t="s">
        <v>22</v>
      </c>
      <c r="D51" s="16">
        <v>96</v>
      </c>
      <c r="E51" s="16">
        <v>90</v>
      </c>
      <c r="F51" s="16">
        <v>96</v>
      </c>
      <c r="G51" s="13">
        <f t="shared" si="14"/>
        <v>106.66666666666667</v>
      </c>
      <c r="H51" s="13">
        <f t="shared" si="15"/>
        <v>100</v>
      </c>
      <c r="I51" s="14"/>
    </row>
    <row r="52" spans="1:10" s="9" customFormat="1" ht="63.75">
      <c r="A52" s="10">
        <f t="shared" si="16"/>
        <v>8</v>
      </c>
      <c r="B52" s="11" t="s">
        <v>72</v>
      </c>
      <c r="C52" s="10" t="s">
        <v>16</v>
      </c>
      <c r="D52" s="12">
        <v>3615</v>
      </c>
      <c r="E52" s="12">
        <v>2200</v>
      </c>
      <c r="F52" s="12">
        <v>4212</v>
      </c>
      <c r="G52" s="13">
        <f t="shared" si="14"/>
        <v>191.45454545454547</v>
      </c>
      <c r="H52" s="13">
        <f t="shared" si="15"/>
        <v>116.51452282157678</v>
      </c>
      <c r="I52" s="11" t="s">
        <v>37</v>
      </c>
    </row>
    <row r="53" spans="1:10" s="9" customFormat="1" ht="306">
      <c r="A53" s="10">
        <f t="shared" si="16"/>
        <v>9</v>
      </c>
      <c r="B53" s="11" t="s">
        <v>73</v>
      </c>
      <c r="C53" s="10" t="s">
        <v>22</v>
      </c>
      <c r="D53" s="13">
        <v>25</v>
      </c>
      <c r="E53" s="20">
        <v>18.75</v>
      </c>
      <c r="F53" s="13">
        <v>25</v>
      </c>
      <c r="G53" s="13">
        <f t="shared" si="14"/>
        <v>133.33333333333331</v>
      </c>
      <c r="H53" s="13">
        <f t="shared" si="15"/>
        <v>100</v>
      </c>
      <c r="I53" s="11" t="s">
        <v>74</v>
      </c>
    </row>
    <row r="54" spans="1:10" s="9" customFormat="1" ht="51">
      <c r="A54" s="10">
        <v>10</v>
      </c>
      <c r="B54" s="11" t="s">
        <v>75</v>
      </c>
      <c r="C54" s="10" t="s">
        <v>16</v>
      </c>
      <c r="D54" s="16">
        <v>1</v>
      </c>
      <c r="E54" s="16">
        <v>3</v>
      </c>
      <c r="F54" s="16">
        <v>3</v>
      </c>
      <c r="G54" s="13">
        <f t="shared" si="14"/>
        <v>100</v>
      </c>
      <c r="H54" s="13">
        <f t="shared" si="15"/>
        <v>300</v>
      </c>
      <c r="I54" s="14"/>
    </row>
    <row r="55" spans="1:10" s="9" customFormat="1" ht="51">
      <c r="A55" s="10">
        <v>11</v>
      </c>
      <c r="B55" s="11" t="s">
        <v>76</v>
      </c>
      <c r="C55" s="10" t="s">
        <v>22</v>
      </c>
      <c r="D55" s="16">
        <v>100</v>
      </c>
      <c r="E55" s="16">
        <v>100</v>
      </c>
      <c r="F55" s="16">
        <v>100</v>
      </c>
      <c r="G55" s="13">
        <f t="shared" si="14"/>
        <v>100</v>
      </c>
      <c r="H55" s="13">
        <f t="shared" si="15"/>
        <v>100</v>
      </c>
      <c r="I55" s="17"/>
    </row>
    <row r="56" spans="1:10" s="9" customFormat="1">
      <c r="A56" s="398" t="s">
        <v>77</v>
      </c>
      <c r="B56" s="398"/>
      <c r="C56" s="398"/>
      <c r="D56" s="398"/>
      <c r="E56" s="398"/>
      <c r="F56" s="398"/>
      <c r="G56" s="398"/>
      <c r="H56" s="398"/>
      <c r="I56" s="398"/>
    </row>
    <row r="57" spans="1:10" s="9" customFormat="1" ht="25.5">
      <c r="A57" s="10">
        <v>1</v>
      </c>
      <c r="B57" s="11" t="s">
        <v>78</v>
      </c>
      <c r="C57" s="10" t="s">
        <v>16</v>
      </c>
      <c r="D57" s="16">
        <v>437</v>
      </c>
      <c r="E57" s="16">
        <v>338</v>
      </c>
      <c r="F57" s="16">
        <v>429</v>
      </c>
      <c r="G57" s="13">
        <f t="shared" ref="G57:G63" si="17">F57/E57*100</f>
        <v>126.92307692307692</v>
      </c>
      <c r="H57" s="13">
        <f t="shared" ref="H57:H63" si="18">F57/D57*100</f>
        <v>98.169336384439347</v>
      </c>
      <c r="I57" s="14"/>
    </row>
    <row r="58" spans="1:10" s="9" customFormat="1" ht="38.25">
      <c r="A58" s="10">
        <f t="shared" ref="A58:A63" si="19">A57+1</f>
        <v>2</v>
      </c>
      <c r="B58" s="11" t="s">
        <v>79</v>
      </c>
      <c r="C58" s="10" t="s">
        <v>20</v>
      </c>
      <c r="D58" s="12">
        <v>40252</v>
      </c>
      <c r="E58" s="12">
        <v>33110</v>
      </c>
      <c r="F58" s="12">
        <v>34400</v>
      </c>
      <c r="G58" s="13">
        <f t="shared" si="17"/>
        <v>103.89610389610388</v>
      </c>
      <c r="H58" s="13">
        <f t="shared" si="18"/>
        <v>85.461591970585317</v>
      </c>
      <c r="I58" s="14"/>
    </row>
    <row r="59" spans="1:10" s="9" customFormat="1" ht="25.5">
      <c r="A59" s="10">
        <f t="shared" si="19"/>
        <v>3</v>
      </c>
      <c r="B59" s="11" t="s">
        <v>80</v>
      </c>
      <c r="C59" s="10" t="s">
        <v>16</v>
      </c>
      <c r="D59" s="16">
        <v>304</v>
      </c>
      <c r="E59" s="16">
        <v>242</v>
      </c>
      <c r="F59" s="16">
        <v>318</v>
      </c>
      <c r="G59" s="13">
        <f t="shared" si="17"/>
        <v>131.40495867768595</v>
      </c>
      <c r="H59" s="13">
        <f t="shared" si="18"/>
        <v>104.60526315789474</v>
      </c>
      <c r="I59" s="14"/>
    </row>
    <row r="60" spans="1:10" s="9" customFormat="1" ht="25.5">
      <c r="A60" s="10">
        <f t="shared" si="19"/>
        <v>4</v>
      </c>
      <c r="B60" s="11" t="s">
        <v>81</v>
      </c>
      <c r="C60" s="10" t="s">
        <v>20</v>
      </c>
      <c r="D60" s="12">
        <v>50050</v>
      </c>
      <c r="E60" s="12">
        <v>53020</v>
      </c>
      <c r="F60" s="12">
        <v>53155</v>
      </c>
      <c r="G60" s="13">
        <f t="shared" si="17"/>
        <v>100.25462089777442</v>
      </c>
      <c r="H60" s="13">
        <f t="shared" si="18"/>
        <v>106.2037962037962</v>
      </c>
      <c r="I60" s="14"/>
    </row>
    <row r="61" spans="1:10" s="9" customFormat="1" ht="63.75">
      <c r="A61" s="10">
        <f t="shared" si="19"/>
        <v>5</v>
      </c>
      <c r="B61" s="11" t="s">
        <v>82</v>
      </c>
      <c r="C61" s="10" t="s">
        <v>22</v>
      </c>
      <c r="D61" s="16">
        <v>0</v>
      </c>
      <c r="E61" s="13">
        <v>50</v>
      </c>
      <c r="F61" s="13">
        <v>50</v>
      </c>
      <c r="G61" s="13">
        <f t="shared" si="17"/>
        <v>100</v>
      </c>
      <c r="H61" s="13" t="e">
        <f t="shared" si="18"/>
        <v>#DIV/0!</v>
      </c>
      <c r="I61" s="11" t="s">
        <v>83</v>
      </c>
    </row>
    <row r="62" spans="1:10" s="9" customFormat="1" ht="89.25">
      <c r="A62" s="10">
        <f t="shared" si="19"/>
        <v>6</v>
      </c>
      <c r="B62" s="11" t="s">
        <v>84</v>
      </c>
      <c r="C62" s="10" t="s">
        <v>22</v>
      </c>
      <c r="D62" s="13">
        <v>9</v>
      </c>
      <c r="E62" s="13">
        <v>2</v>
      </c>
      <c r="F62" s="13">
        <v>8.1</v>
      </c>
      <c r="G62" s="13">
        <f t="shared" si="17"/>
        <v>405</v>
      </c>
      <c r="H62" s="13">
        <f t="shared" si="18"/>
        <v>89.999999999999986</v>
      </c>
      <c r="I62" s="11" t="s">
        <v>85</v>
      </c>
    </row>
    <row r="63" spans="1:10" s="9" customFormat="1" ht="51">
      <c r="A63" s="10">
        <f t="shared" si="19"/>
        <v>7</v>
      </c>
      <c r="B63" s="11" t="s">
        <v>46</v>
      </c>
      <c r="C63" s="10" t="s">
        <v>22</v>
      </c>
      <c r="D63" s="16">
        <v>100</v>
      </c>
      <c r="E63" s="16">
        <v>100</v>
      </c>
      <c r="F63" s="16">
        <v>100</v>
      </c>
      <c r="G63" s="13">
        <f t="shared" si="17"/>
        <v>100</v>
      </c>
      <c r="H63" s="13">
        <f t="shared" si="18"/>
        <v>100</v>
      </c>
      <c r="I63" s="14"/>
    </row>
    <row r="64" spans="1:10" ht="27" customHeight="1">
      <c r="A64" s="399" t="s">
        <v>86</v>
      </c>
      <c r="B64" s="399"/>
      <c r="C64" s="399"/>
      <c r="D64" s="399"/>
      <c r="E64" s="399"/>
      <c r="F64" s="399"/>
      <c r="G64" s="399"/>
      <c r="H64" s="399"/>
      <c r="I64" s="399"/>
      <c r="J64" s="22"/>
    </row>
    <row r="65" spans="1:10">
      <c r="A65" s="396" t="s">
        <v>87</v>
      </c>
      <c r="B65" s="396"/>
      <c r="C65" s="396"/>
      <c r="D65" s="396"/>
      <c r="E65" s="396"/>
      <c r="F65" s="396"/>
      <c r="G65" s="396"/>
      <c r="H65" s="396"/>
      <c r="I65" s="396"/>
      <c r="J65" s="22"/>
    </row>
    <row r="66" spans="1:10" ht="51">
      <c r="A66" s="155">
        <v>1</v>
      </c>
      <c r="B66" s="15" t="s">
        <v>88</v>
      </c>
      <c r="C66" s="155" t="s">
        <v>22</v>
      </c>
      <c r="D66" s="23">
        <v>96</v>
      </c>
      <c r="E66" s="23">
        <v>98</v>
      </c>
      <c r="F66" s="24">
        <v>85.3</v>
      </c>
      <c r="G66" s="24">
        <f t="shared" ref="G66:G67" si="20">F66/E66*100</f>
        <v>87.040816326530617</v>
      </c>
      <c r="H66" s="24">
        <f t="shared" ref="H66:H67" si="21">F66/D66*100</f>
        <v>88.854166666666671</v>
      </c>
      <c r="I66" s="15" t="s">
        <v>89</v>
      </c>
      <c r="J66" s="22"/>
    </row>
    <row r="67" spans="1:10" ht="38.25">
      <c r="A67" s="155">
        <v>2</v>
      </c>
      <c r="B67" s="15" t="s">
        <v>90</v>
      </c>
      <c r="C67" s="155" t="s">
        <v>22</v>
      </c>
      <c r="D67" s="23">
        <v>73</v>
      </c>
      <c r="E67" s="23">
        <v>80</v>
      </c>
      <c r="F67" s="24">
        <v>81.8</v>
      </c>
      <c r="G67" s="24">
        <f t="shared" si="20"/>
        <v>102.25</v>
      </c>
      <c r="H67" s="24">
        <f t="shared" si="21"/>
        <v>112.05479452054794</v>
      </c>
      <c r="I67" s="25" t="s">
        <v>91</v>
      </c>
      <c r="J67" s="22"/>
    </row>
    <row r="68" spans="1:10">
      <c r="A68" s="396" t="s">
        <v>92</v>
      </c>
      <c r="B68" s="396"/>
      <c r="C68" s="396"/>
      <c r="D68" s="396"/>
      <c r="E68" s="396"/>
      <c r="F68" s="396"/>
      <c r="G68" s="396"/>
      <c r="H68" s="396"/>
      <c r="I68" s="396"/>
      <c r="J68" s="22"/>
    </row>
    <row r="69" spans="1:10" ht="63.75">
      <c r="A69" s="35">
        <v>1</v>
      </c>
      <c r="B69" s="158" t="s">
        <v>93</v>
      </c>
      <c r="C69" s="157" t="s">
        <v>16</v>
      </c>
      <c r="D69" s="20">
        <v>0.94</v>
      </c>
      <c r="E69" s="20">
        <v>0.97</v>
      </c>
      <c r="F69" s="20">
        <v>0.97</v>
      </c>
      <c r="G69" s="13">
        <f t="shared" ref="G69:G70" si="22">F69/E69*100</f>
        <v>100</v>
      </c>
      <c r="H69" s="13">
        <f t="shared" ref="H69:H74" si="23">F69/D69*100</f>
        <v>103.19148936170212</v>
      </c>
      <c r="I69" s="27"/>
    </row>
    <row r="70" spans="1:10" ht="38.25">
      <c r="A70" s="35">
        <f t="shared" ref="A70:A74" si="24">A69+1</f>
        <v>2</v>
      </c>
      <c r="B70" s="158" t="s">
        <v>94</v>
      </c>
      <c r="C70" s="157" t="s">
        <v>22</v>
      </c>
      <c r="D70" s="16">
        <v>96</v>
      </c>
      <c r="E70" s="16">
        <v>97</v>
      </c>
      <c r="F70" s="16">
        <v>97</v>
      </c>
      <c r="G70" s="13">
        <f t="shared" si="22"/>
        <v>100</v>
      </c>
      <c r="H70" s="13">
        <f t="shared" si="23"/>
        <v>101.04166666666667</v>
      </c>
      <c r="I70" s="27"/>
    </row>
    <row r="71" spans="1:10">
      <c r="A71" s="35">
        <f t="shared" si="24"/>
        <v>3</v>
      </c>
      <c r="B71" s="158" t="s">
        <v>95</v>
      </c>
      <c r="C71" s="157" t="s">
        <v>16</v>
      </c>
      <c r="D71" s="16">
        <v>204</v>
      </c>
      <c r="E71" s="16">
        <v>207</v>
      </c>
      <c r="F71" s="16">
        <v>159</v>
      </c>
      <c r="G71" s="13">
        <f>E71/F71*100</f>
        <v>130.18867924528303</v>
      </c>
      <c r="H71" s="13">
        <f t="shared" si="23"/>
        <v>77.941176470588232</v>
      </c>
      <c r="I71" s="27"/>
    </row>
    <row r="72" spans="1:10" ht="51">
      <c r="A72" s="35">
        <f t="shared" si="24"/>
        <v>4</v>
      </c>
      <c r="B72" s="158" t="s">
        <v>96</v>
      </c>
      <c r="C72" s="157" t="s">
        <v>22</v>
      </c>
      <c r="D72" s="16">
        <v>85</v>
      </c>
      <c r="E72" s="16">
        <v>87</v>
      </c>
      <c r="F72" s="16">
        <v>100</v>
      </c>
      <c r="G72" s="329">
        <v>100</v>
      </c>
      <c r="H72" s="13">
        <f t="shared" si="23"/>
        <v>117.64705882352942</v>
      </c>
      <c r="I72" s="27"/>
    </row>
    <row r="73" spans="1:10" ht="63.75">
      <c r="A73" s="35">
        <f t="shared" si="24"/>
        <v>5</v>
      </c>
      <c r="B73" s="158" t="s">
        <v>97</v>
      </c>
      <c r="C73" s="157" t="s">
        <v>16</v>
      </c>
      <c r="D73" s="16">
        <v>60</v>
      </c>
      <c r="E73" s="16">
        <v>55</v>
      </c>
      <c r="F73" s="16">
        <v>55</v>
      </c>
      <c r="G73" s="13">
        <f t="shared" ref="G73:G74" si="25">F73/E73*100</f>
        <v>100</v>
      </c>
      <c r="H73" s="13">
        <f t="shared" si="23"/>
        <v>91.666666666666657</v>
      </c>
      <c r="I73" s="27"/>
    </row>
    <row r="74" spans="1:10" ht="63.75">
      <c r="A74" s="35">
        <f t="shared" si="24"/>
        <v>6</v>
      </c>
      <c r="B74" s="158" t="s">
        <v>98</v>
      </c>
      <c r="C74" s="157" t="s">
        <v>22</v>
      </c>
      <c r="D74" s="13">
        <v>95</v>
      </c>
      <c r="E74" s="13">
        <v>93</v>
      </c>
      <c r="F74" s="13">
        <v>97.5</v>
      </c>
      <c r="G74" s="13">
        <f t="shared" si="25"/>
        <v>104.83870967741935</v>
      </c>
      <c r="H74" s="13">
        <f t="shared" si="23"/>
        <v>102.63157894736842</v>
      </c>
      <c r="I74" s="25" t="s">
        <v>99</v>
      </c>
    </row>
    <row r="75" spans="1:10">
      <c r="A75" s="398" t="s">
        <v>100</v>
      </c>
      <c r="B75" s="398"/>
      <c r="C75" s="398"/>
      <c r="D75" s="398"/>
      <c r="E75" s="398"/>
      <c r="F75" s="398"/>
      <c r="G75" s="398"/>
      <c r="H75" s="398"/>
      <c r="I75" s="398"/>
      <c r="J75" s="22"/>
    </row>
    <row r="76" spans="1:10" ht="25.5">
      <c r="A76" s="157">
        <v>1</v>
      </c>
      <c r="B76" s="158" t="s">
        <v>101</v>
      </c>
      <c r="C76" s="157" t="s">
        <v>22</v>
      </c>
      <c r="D76" s="13">
        <v>44</v>
      </c>
      <c r="E76" s="13">
        <v>80</v>
      </c>
      <c r="F76" s="13">
        <v>40</v>
      </c>
      <c r="G76" s="13">
        <f>F76/E76*100</f>
        <v>50</v>
      </c>
      <c r="H76" s="13">
        <f>F76/D76*100</f>
        <v>90.909090909090907</v>
      </c>
      <c r="I76" s="28"/>
      <c r="J76" s="22"/>
    </row>
    <row r="77" spans="1:10" ht="29.25" customHeight="1">
      <c r="A77" s="397" t="s">
        <v>102</v>
      </c>
      <c r="B77" s="397"/>
      <c r="C77" s="397"/>
      <c r="D77" s="397"/>
      <c r="E77" s="397"/>
      <c r="F77" s="397"/>
      <c r="G77" s="397"/>
      <c r="H77" s="397"/>
      <c r="I77" s="397"/>
      <c r="J77" s="22"/>
    </row>
    <row r="78" spans="1:10" ht="38.25">
      <c r="A78" s="29">
        <v>1</v>
      </c>
      <c r="B78" s="11" t="s">
        <v>103</v>
      </c>
      <c r="C78" s="10" t="s">
        <v>22</v>
      </c>
      <c r="D78" s="13">
        <v>91</v>
      </c>
      <c r="E78" s="13">
        <v>92</v>
      </c>
      <c r="F78" s="13">
        <v>92.1</v>
      </c>
      <c r="G78" s="13">
        <f t="shared" ref="G78:G80" si="26">F78/E78*100</f>
        <v>100.10869565217391</v>
      </c>
      <c r="H78" s="13">
        <f t="shared" ref="H78:H80" si="27">F78/D78*100</f>
        <v>101.20879120879121</v>
      </c>
      <c r="I78" s="30"/>
      <c r="J78" s="22"/>
    </row>
    <row r="79" spans="1:10" ht="89.25">
      <c r="A79" s="29">
        <v>2</v>
      </c>
      <c r="B79" s="11" t="s">
        <v>104</v>
      </c>
      <c r="C79" s="10" t="s">
        <v>22</v>
      </c>
      <c r="D79" s="16">
        <v>22</v>
      </c>
      <c r="E79" s="13">
        <v>24</v>
      </c>
      <c r="F79" s="16">
        <v>24</v>
      </c>
      <c r="G79" s="13">
        <f t="shared" si="26"/>
        <v>100</v>
      </c>
      <c r="H79" s="13">
        <f t="shared" si="27"/>
        <v>109.09090909090908</v>
      </c>
      <c r="I79" s="30"/>
      <c r="J79" s="22"/>
    </row>
    <row r="80" spans="1:10" ht="63.75">
      <c r="A80" s="29">
        <v>3</v>
      </c>
      <c r="B80" s="11" t="s">
        <v>105</v>
      </c>
      <c r="C80" s="10" t="s">
        <v>20</v>
      </c>
      <c r="D80" s="13">
        <v>132</v>
      </c>
      <c r="E80" s="13">
        <v>140</v>
      </c>
      <c r="F80" s="13">
        <v>145</v>
      </c>
      <c r="G80" s="13">
        <f t="shared" si="26"/>
        <v>103.57142857142858</v>
      </c>
      <c r="H80" s="13">
        <f t="shared" si="27"/>
        <v>109.84848484848484</v>
      </c>
      <c r="I80" s="30"/>
      <c r="J80" s="22"/>
    </row>
    <row r="81" spans="1:10" ht="26.25" customHeight="1">
      <c r="A81" s="397" t="s">
        <v>106</v>
      </c>
      <c r="B81" s="397"/>
      <c r="C81" s="397"/>
      <c r="D81" s="397"/>
      <c r="E81" s="397"/>
      <c r="F81" s="397"/>
      <c r="G81" s="397"/>
      <c r="H81" s="397"/>
      <c r="I81" s="397"/>
      <c r="J81" s="22"/>
    </row>
    <row r="82" spans="1:10" ht="89.25">
      <c r="A82" s="8">
        <v>1</v>
      </c>
      <c r="B82" s="15" t="s">
        <v>107</v>
      </c>
      <c r="C82" s="155" t="s">
        <v>22</v>
      </c>
      <c r="D82" s="24" t="s">
        <v>108</v>
      </c>
      <c r="E82" s="24">
        <v>70.5</v>
      </c>
      <c r="F82" s="24">
        <v>74.900000000000006</v>
      </c>
      <c r="G82" s="24">
        <f>F82/E82*100</f>
        <v>106.24113475177306</v>
      </c>
      <c r="H82" s="24">
        <f>F82/D82*100</f>
        <v>104.46304044630406</v>
      </c>
      <c r="I82" s="26"/>
      <c r="J82" s="22"/>
    </row>
    <row r="83" spans="1:10" ht="29.25" customHeight="1">
      <c r="A83" s="397" t="s">
        <v>109</v>
      </c>
      <c r="B83" s="397"/>
      <c r="C83" s="397"/>
      <c r="D83" s="397"/>
      <c r="E83" s="397"/>
      <c r="F83" s="397"/>
      <c r="G83" s="397"/>
      <c r="H83" s="397"/>
      <c r="I83" s="397"/>
      <c r="J83" s="22"/>
    </row>
    <row r="84" spans="1:10" ht="38.25">
      <c r="A84" s="69">
        <v>1</v>
      </c>
      <c r="B84" s="15" t="s">
        <v>110</v>
      </c>
      <c r="C84" s="32" t="s">
        <v>22</v>
      </c>
      <c r="D84" s="33">
        <v>3098</v>
      </c>
      <c r="E84" s="33">
        <v>3348</v>
      </c>
      <c r="F84" s="33">
        <v>3188</v>
      </c>
      <c r="G84" s="13">
        <f t="shared" ref="G84:G113" si="28">F84/E84*100</f>
        <v>95.221027479091987</v>
      </c>
      <c r="H84" s="13">
        <f t="shared" ref="H84:H113" si="29">F84/D84*100</f>
        <v>102.90510006455777</v>
      </c>
      <c r="I84" s="11" t="s">
        <v>111</v>
      </c>
      <c r="J84" s="22"/>
    </row>
    <row r="85" spans="1:10" ht="38.25">
      <c r="A85" s="69" t="s">
        <v>112</v>
      </c>
      <c r="B85" s="15" t="s">
        <v>113</v>
      </c>
      <c r="C85" s="32" t="s">
        <v>20</v>
      </c>
      <c r="D85" s="34">
        <v>1854</v>
      </c>
      <c r="E85" s="34">
        <v>2004</v>
      </c>
      <c r="F85" s="34">
        <v>1751</v>
      </c>
      <c r="G85" s="13">
        <f t="shared" si="28"/>
        <v>87.375249500998009</v>
      </c>
      <c r="H85" s="13">
        <f t="shared" si="29"/>
        <v>94.444444444444443</v>
      </c>
      <c r="I85" s="11" t="s">
        <v>114</v>
      </c>
      <c r="J85" s="22"/>
    </row>
    <row r="86" spans="1:10" ht="89.25">
      <c r="A86" s="35" t="s">
        <v>115</v>
      </c>
      <c r="B86" s="11" t="s">
        <v>116</v>
      </c>
      <c r="C86" s="10" t="s">
        <v>20</v>
      </c>
      <c r="D86" s="16">
        <v>50</v>
      </c>
      <c r="E86" s="16">
        <v>80</v>
      </c>
      <c r="F86" s="16">
        <v>67</v>
      </c>
      <c r="G86" s="13">
        <f t="shared" si="28"/>
        <v>83.75</v>
      </c>
      <c r="H86" s="13">
        <f t="shared" si="29"/>
        <v>134</v>
      </c>
      <c r="I86" s="11" t="s">
        <v>117</v>
      </c>
      <c r="J86" s="22"/>
    </row>
    <row r="87" spans="1:10" ht="89.25">
      <c r="A87" s="35" t="s">
        <v>118</v>
      </c>
      <c r="B87" s="11" t="s">
        <v>119</v>
      </c>
      <c r="C87" s="10" t="s">
        <v>20</v>
      </c>
      <c r="D87" s="16">
        <v>2</v>
      </c>
      <c r="E87" s="16">
        <v>2</v>
      </c>
      <c r="F87" s="16">
        <v>2</v>
      </c>
      <c r="G87" s="13">
        <f t="shared" si="28"/>
        <v>100</v>
      </c>
      <c r="H87" s="13">
        <f t="shared" si="29"/>
        <v>100</v>
      </c>
      <c r="I87" s="30"/>
      <c r="J87" s="22"/>
    </row>
    <row r="88" spans="1:10" ht="38.25">
      <c r="A88" s="35" t="s">
        <v>120</v>
      </c>
      <c r="B88" s="11" t="s">
        <v>121</v>
      </c>
      <c r="C88" s="10" t="s">
        <v>16</v>
      </c>
      <c r="D88" s="16">
        <v>35</v>
      </c>
      <c r="E88" s="16">
        <v>35</v>
      </c>
      <c r="F88" s="16">
        <v>38</v>
      </c>
      <c r="G88" s="13">
        <f t="shared" si="28"/>
        <v>108.57142857142857</v>
      </c>
      <c r="H88" s="13">
        <f t="shared" si="29"/>
        <v>108.57142857142857</v>
      </c>
      <c r="I88" s="30"/>
      <c r="J88" s="22"/>
    </row>
    <row r="89" spans="1:10" ht="51">
      <c r="A89" s="35" t="s">
        <v>122</v>
      </c>
      <c r="B89" s="11" t="s">
        <v>123</v>
      </c>
      <c r="C89" s="10" t="s">
        <v>20</v>
      </c>
      <c r="D89" s="16">
        <v>380</v>
      </c>
      <c r="E89" s="16">
        <v>380</v>
      </c>
      <c r="F89" s="16">
        <v>380</v>
      </c>
      <c r="G89" s="13">
        <f t="shared" si="28"/>
        <v>100</v>
      </c>
      <c r="H89" s="13">
        <f t="shared" si="29"/>
        <v>100</v>
      </c>
      <c r="I89" s="11" t="s">
        <v>124</v>
      </c>
      <c r="J89" s="22"/>
    </row>
    <row r="90" spans="1:10" ht="38.25">
      <c r="A90" s="35" t="s">
        <v>125</v>
      </c>
      <c r="B90" s="11" t="s">
        <v>126</v>
      </c>
      <c r="C90" s="10" t="s">
        <v>16</v>
      </c>
      <c r="D90" s="16">
        <v>0</v>
      </c>
      <c r="E90" s="16">
        <v>1</v>
      </c>
      <c r="F90" s="16">
        <v>1</v>
      </c>
      <c r="G90" s="13">
        <f t="shared" si="28"/>
        <v>100</v>
      </c>
      <c r="H90" s="13" t="e">
        <f t="shared" si="29"/>
        <v>#DIV/0!</v>
      </c>
      <c r="I90" s="30"/>
      <c r="J90" s="22"/>
    </row>
    <row r="91" spans="1:10" ht="38.25">
      <c r="A91" s="35" t="s">
        <v>127</v>
      </c>
      <c r="B91" s="38" t="s">
        <v>128</v>
      </c>
      <c r="C91" s="32" t="s">
        <v>20</v>
      </c>
      <c r="D91" s="34">
        <v>207</v>
      </c>
      <c r="E91" s="34">
        <v>207</v>
      </c>
      <c r="F91" s="34">
        <v>364</v>
      </c>
      <c r="G91" s="24">
        <f t="shared" si="28"/>
        <v>175.84541062801932</v>
      </c>
      <c r="H91" s="24">
        <f t="shared" si="29"/>
        <v>175.84541062801932</v>
      </c>
      <c r="I91" s="15" t="s">
        <v>129</v>
      </c>
      <c r="J91" s="22"/>
    </row>
    <row r="92" spans="1:10" ht="76.5">
      <c r="A92" s="35" t="s">
        <v>130</v>
      </c>
      <c r="B92" s="38" t="s">
        <v>131</v>
      </c>
      <c r="C92" s="32" t="s">
        <v>20</v>
      </c>
      <c r="D92" s="34">
        <v>570</v>
      </c>
      <c r="E92" s="34">
        <v>677</v>
      </c>
      <c r="F92" s="34">
        <v>585</v>
      </c>
      <c r="G92" s="24">
        <f t="shared" si="28"/>
        <v>86.410635155096017</v>
      </c>
      <c r="H92" s="24">
        <f t="shared" si="29"/>
        <v>102.63157894736842</v>
      </c>
      <c r="I92" s="15" t="s">
        <v>132</v>
      </c>
      <c r="J92" s="22"/>
    </row>
    <row r="93" spans="1:10" ht="38.25">
      <c r="A93" s="35">
        <v>2</v>
      </c>
      <c r="B93" s="38" t="s">
        <v>133</v>
      </c>
      <c r="C93" s="10" t="s">
        <v>20</v>
      </c>
      <c r="D93" s="16">
        <v>20</v>
      </c>
      <c r="E93" s="16">
        <v>40</v>
      </c>
      <c r="F93" s="16">
        <v>18</v>
      </c>
      <c r="G93" s="13">
        <f t="shared" si="28"/>
        <v>45</v>
      </c>
      <c r="H93" s="13">
        <f t="shared" si="29"/>
        <v>90</v>
      </c>
      <c r="I93" s="11" t="s">
        <v>134</v>
      </c>
      <c r="J93" s="22"/>
    </row>
    <row r="94" spans="1:10" ht="51">
      <c r="A94" s="35">
        <v>3</v>
      </c>
      <c r="B94" s="38" t="s">
        <v>135</v>
      </c>
      <c r="C94" s="10" t="s">
        <v>20</v>
      </c>
      <c r="D94" s="16">
        <v>0</v>
      </c>
      <c r="E94" s="16">
        <v>0</v>
      </c>
      <c r="F94" s="16">
        <v>0</v>
      </c>
      <c r="G94" s="13" t="e">
        <f t="shared" si="28"/>
        <v>#DIV/0!</v>
      </c>
      <c r="H94" s="13" t="e">
        <f t="shared" si="29"/>
        <v>#DIV/0!</v>
      </c>
      <c r="I94" s="11" t="s">
        <v>136</v>
      </c>
      <c r="J94" s="22"/>
    </row>
    <row r="95" spans="1:10" ht="89.25">
      <c r="A95" s="35">
        <v>4</v>
      </c>
      <c r="B95" s="38" t="s">
        <v>137</v>
      </c>
      <c r="C95" s="10" t="s">
        <v>20</v>
      </c>
      <c r="D95" s="16">
        <v>17</v>
      </c>
      <c r="E95" s="16">
        <v>17</v>
      </c>
      <c r="F95" s="16">
        <v>17</v>
      </c>
      <c r="G95" s="13">
        <f t="shared" si="28"/>
        <v>100</v>
      </c>
      <c r="H95" s="13">
        <f t="shared" si="29"/>
        <v>100</v>
      </c>
      <c r="I95" s="30"/>
      <c r="J95" s="22"/>
    </row>
    <row r="96" spans="1:10" ht="51">
      <c r="A96" s="35">
        <v>5</v>
      </c>
      <c r="B96" s="38" t="s">
        <v>138</v>
      </c>
      <c r="C96" s="10" t="s">
        <v>20</v>
      </c>
      <c r="D96" s="16">
        <v>293</v>
      </c>
      <c r="E96" s="16">
        <v>237</v>
      </c>
      <c r="F96" s="16">
        <v>199</v>
      </c>
      <c r="G96" s="13">
        <f t="shared" si="28"/>
        <v>83.966244725738392</v>
      </c>
      <c r="H96" s="13">
        <f t="shared" si="29"/>
        <v>67.918088737201359</v>
      </c>
      <c r="I96" s="11" t="s">
        <v>139</v>
      </c>
      <c r="J96" s="22"/>
    </row>
    <row r="97" spans="1:10" ht="140.25">
      <c r="A97" s="35">
        <v>6</v>
      </c>
      <c r="B97" s="38" t="s">
        <v>140</v>
      </c>
      <c r="C97" s="10" t="s">
        <v>20</v>
      </c>
      <c r="D97" s="16">
        <v>40</v>
      </c>
      <c r="E97" s="16">
        <v>39</v>
      </c>
      <c r="F97" s="16">
        <v>37</v>
      </c>
      <c r="G97" s="13">
        <f t="shared" si="28"/>
        <v>94.871794871794862</v>
      </c>
      <c r="H97" s="13">
        <f t="shared" si="29"/>
        <v>92.5</v>
      </c>
      <c r="I97" s="11" t="s">
        <v>141</v>
      </c>
      <c r="J97" s="22"/>
    </row>
    <row r="98" spans="1:10" ht="89.25">
      <c r="A98" s="35">
        <v>7</v>
      </c>
      <c r="B98" s="38" t="s">
        <v>142</v>
      </c>
      <c r="C98" s="10" t="s">
        <v>20</v>
      </c>
      <c r="D98" s="16">
        <v>342</v>
      </c>
      <c r="E98" s="16">
        <v>370</v>
      </c>
      <c r="F98" s="16">
        <v>383</v>
      </c>
      <c r="G98" s="13">
        <f t="shared" si="28"/>
        <v>103.51351351351352</v>
      </c>
      <c r="H98" s="36">
        <f t="shared" si="29"/>
        <v>111.98830409356727</v>
      </c>
      <c r="I98" s="30"/>
      <c r="J98" s="22"/>
    </row>
    <row r="99" spans="1:10" ht="102">
      <c r="A99" s="35">
        <v>8</v>
      </c>
      <c r="B99" s="38" t="s">
        <v>143</v>
      </c>
      <c r="C99" s="10" t="s">
        <v>20</v>
      </c>
      <c r="D99" s="16">
        <v>455</v>
      </c>
      <c r="E99" s="16">
        <v>473</v>
      </c>
      <c r="F99" s="16">
        <v>457</v>
      </c>
      <c r="G99" s="13">
        <f t="shared" si="28"/>
        <v>96.617336152219863</v>
      </c>
      <c r="H99" s="13">
        <f t="shared" si="29"/>
        <v>100.43956043956044</v>
      </c>
      <c r="I99" s="11" t="s">
        <v>144</v>
      </c>
      <c r="J99" s="22"/>
    </row>
    <row r="100" spans="1:10" ht="51">
      <c r="A100" s="35">
        <f t="shared" ref="A100:A101" si="30">A99+1</f>
        <v>9</v>
      </c>
      <c r="B100" s="38" t="s">
        <v>145</v>
      </c>
      <c r="C100" s="10" t="s">
        <v>16</v>
      </c>
      <c r="D100" s="16">
        <v>5</v>
      </c>
      <c r="E100" s="16">
        <v>0</v>
      </c>
      <c r="F100" s="16">
        <v>0</v>
      </c>
      <c r="G100" s="13" t="e">
        <f t="shared" si="28"/>
        <v>#DIV/0!</v>
      </c>
      <c r="H100" s="13">
        <f t="shared" si="29"/>
        <v>0</v>
      </c>
      <c r="I100" s="11" t="s">
        <v>146</v>
      </c>
      <c r="J100" s="22"/>
    </row>
    <row r="101" spans="1:10" ht="25.5">
      <c r="A101" s="35">
        <f t="shared" si="30"/>
        <v>10</v>
      </c>
      <c r="B101" s="38" t="s">
        <v>147</v>
      </c>
      <c r="C101" s="10" t="s">
        <v>16</v>
      </c>
      <c r="D101" s="16">
        <v>8</v>
      </c>
      <c r="E101" s="16">
        <v>11</v>
      </c>
      <c r="F101" s="16">
        <v>11</v>
      </c>
      <c r="G101" s="13">
        <f t="shared" si="28"/>
        <v>100</v>
      </c>
      <c r="H101" s="13">
        <f t="shared" si="29"/>
        <v>137.5</v>
      </c>
      <c r="I101" s="11"/>
      <c r="J101" s="22"/>
    </row>
    <row r="102" spans="1:10" ht="38.25">
      <c r="A102" s="37" t="s">
        <v>148</v>
      </c>
      <c r="B102" s="38" t="s">
        <v>149</v>
      </c>
      <c r="C102" s="32" t="s">
        <v>20</v>
      </c>
      <c r="D102" s="34">
        <v>2932</v>
      </c>
      <c r="E102" s="34">
        <v>2887</v>
      </c>
      <c r="F102" s="34">
        <v>3370</v>
      </c>
      <c r="G102" s="13">
        <f t="shared" si="28"/>
        <v>116.73016972635955</v>
      </c>
      <c r="H102" s="13">
        <f t="shared" si="29"/>
        <v>114.93860845839016</v>
      </c>
      <c r="I102" s="11"/>
      <c r="J102" s="22"/>
    </row>
    <row r="103" spans="1:10" ht="104.25" customHeight="1">
      <c r="A103" s="35">
        <f>A101+1</f>
        <v>11</v>
      </c>
      <c r="B103" s="38" t="s">
        <v>150</v>
      </c>
      <c r="C103" s="32" t="s">
        <v>20</v>
      </c>
      <c r="D103" s="23">
        <v>2</v>
      </c>
      <c r="E103" s="23">
        <v>2</v>
      </c>
      <c r="F103" s="23">
        <v>0</v>
      </c>
      <c r="G103" s="24">
        <f t="shared" si="28"/>
        <v>0</v>
      </c>
      <c r="H103" s="24">
        <f t="shared" si="29"/>
        <v>0</v>
      </c>
      <c r="I103" s="11" t="s">
        <v>151</v>
      </c>
      <c r="J103" s="22"/>
    </row>
    <row r="104" spans="1:10" ht="89.25">
      <c r="A104" s="35">
        <f>A103+1</f>
        <v>12</v>
      </c>
      <c r="B104" s="38" t="s">
        <v>152</v>
      </c>
      <c r="C104" s="32" t="s">
        <v>20</v>
      </c>
      <c r="D104" s="34">
        <v>45898</v>
      </c>
      <c r="E104" s="34">
        <v>0</v>
      </c>
      <c r="F104" s="34">
        <v>0</v>
      </c>
      <c r="G104" s="24" t="e">
        <f t="shared" si="28"/>
        <v>#DIV/0!</v>
      </c>
      <c r="H104" s="24">
        <f t="shared" si="29"/>
        <v>0</v>
      </c>
      <c r="I104" s="38"/>
      <c r="J104" s="22"/>
    </row>
    <row r="105" spans="1:10" ht="114.75">
      <c r="A105" s="35">
        <v>13</v>
      </c>
      <c r="B105" s="38" t="s">
        <v>153</v>
      </c>
      <c r="C105" s="32" t="s">
        <v>20</v>
      </c>
      <c r="D105" s="34">
        <v>0</v>
      </c>
      <c r="E105" s="34">
        <v>30000</v>
      </c>
      <c r="F105" s="34">
        <v>64083</v>
      </c>
      <c r="G105" s="24">
        <f t="shared" si="28"/>
        <v>213.60999999999999</v>
      </c>
      <c r="H105" s="24" t="e">
        <f t="shared" si="29"/>
        <v>#DIV/0!</v>
      </c>
      <c r="I105" s="11" t="s">
        <v>154</v>
      </c>
      <c r="J105" s="22"/>
    </row>
    <row r="106" spans="1:10" ht="140.25">
      <c r="A106" s="35">
        <v>14</v>
      </c>
      <c r="B106" s="15" t="s">
        <v>155</v>
      </c>
      <c r="C106" s="32" t="s">
        <v>20</v>
      </c>
      <c r="D106" s="34">
        <v>0</v>
      </c>
      <c r="E106" s="34">
        <v>6000</v>
      </c>
      <c r="F106" s="34">
        <v>39762</v>
      </c>
      <c r="G106" s="24">
        <f t="shared" si="28"/>
        <v>662.69999999999993</v>
      </c>
      <c r="H106" s="24" t="e">
        <f t="shared" si="29"/>
        <v>#DIV/0!</v>
      </c>
      <c r="I106" s="11" t="s">
        <v>154</v>
      </c>
      <c r="J106" s="22"/>
    </row>
    <row r="107" spans="1:10" ht="140.25">
      <c r="A107" s="35">
        <v>15</v>
      </c>
      <c r="B107" s="15" t="s">
        <v>156</v>
      </c>
      <c r="C107" s="32" t="s">
        <v>20</v>
      </c>
      <c r="D107" s="34">
        <v>2812</v>
      </c>
      <c r="E107" s="34">
        <v>0</v>
      </c>
      <c r="F107" s="34">
        <v>0</v>
      </c>
      <c r="G107" s="24" t="e">
        <f t="shared" si="28"/>
        <v>#DIV/0!</v>
      </c>
      <c r="H107" s="24">
        <f t="shared" si="29"/>
        <v>0</v>
      </c>
      <c r="I107" s="15" t="s">
        <v>157</v>
      </c>
      <c r="J107" s="22"/>
    </row>
    <row r="108" spans="1:10" ht="114.75">
      <c r="A108" s="35">
        <f t="shared" ref="A108:A113" si="31">A107+1</f>
        <v>16</v>
      </c>
      <c r="B108" s="330" t="s">
        <v>158</v>
      </c>
      <c r="C108" s="32" t="s">
        <v>20</v>
      </c>
      <c r="D108" s="23">
        <v>8</v>
      </c>
      <c r="E108" s="23">
        <v>0</v>
      </c>
      <c r="F108" s="23">
        <v>0</v>
      </c>
      <c r="G108" s="24" t="e">
        <f t="shared" si="28"/>
        <v>#DIV/0!</v>
      </c>
      <c r="H108" s="24">
        <f t="shared" si="29"/>
        <v>0</v>
      </c>
      <c r="I108" s="15" t="s">
        <v>157</v>
      </c>
      <c r="J108" s="22"/>
    </row>
    <row r="109" spans="1:10" ht="51">
      <c r="A109" s="35">
        <f t="shared" si="31"/>
        <v>17</v>
      </c>
      <c r="B109" s="15" t="s">
        <v>159</v>
      </c>
      <c r="C109" s="32" t="s">
        <v>20</v>
      </c>
      <c r="D109" s="34">
        <v>31804</v>
      </c>
      <c r="E109" s="34">
        <v>30000</v>
      </c>
      <c r="F109" s="34">
        <v>24708</v>
      </c>
      <c r="G109" s="24">
        <f t="shared" si="28"/>
        <v>82.36</v>
      </c>
      <c r="H109" s="24">
        <f t="shared" si="29"/>
        <v>77.688341089171175</v>
      </c>
      <c r="I109" s="11" t="s">
        <v>160</v>
      </c>
      <c r="J109" s="22"/>
    </row>
    <row r="110" spans="1:10" ht="38.25">
      <c r="A110" s="35">
        <f t="shared" si="31"/>
        <v>18</v>
      </c>
      <c r="B110" s="15" t="s">
        <v>161</v>
      </c>
      <c r="C110" s="32" t="s">
        <v>20</v>
      </c>
      <c r="D110" s="34">
        <v>28362</v>
      </c>
      <c r="E110" s="34">
        <v>20200</v>
      </c>
      <c r="F110" s="34">
        <v>22157</v>
      </c>
      <c r="G110" s="24">
        <f t="shared" si="28"/>
        <v>109.68811881188118</v>
      </c>
      <c r="H110" s="24">
        <f t="shared" si="29"/>
        <v>78.122135251392706</v>
      </c>
      <c r="I110" s="11" t="s">
        <v>162</v>
      </c>
      <c r="J110" s="22"/>
    </row>
    <row r="111" spans="1:10" ht="51">
      <c r="A111" s="35">
        <f t="shared" si="31"/>
        <v>19</v>
      </c>
      <c r="B111" s="15" t="s">
        <v>163</v>
      </c>
      <c r="C111" s="32" t="s">
        <v>20</v>
      </c>
      <c r="D111" s="34">
        <v>2171</v>
      </c>
      <c r="E111" s="34">
        <v>2224</v>
      </c>
      <c r="F111" s="34">
        <v>2104</v>
      </c>
      <c r="G111" s="24">
        <f t="shared" si="28"/>
        <v>94.60431654676259</v>
      </c>
      <c r="H111" s="24">
        <f t="shared" si="29"/>
        <v>96.91386457853524</v>
      </c>
      <c r="I111" s="15" t="s">
        <v>164</v>
      </c>
      <c r="J111" s="22"/>
    </row>
    <row r="112" spans="1:10" ht="38.25">
      <c r="A112" s="35">
        <f t="shared" si="31"/>
        <v>20</v>
      </c>
      <c r="B112" s="15" t="s">
        <v>165</v>
      </c>
      <c r="C112" s="32" t="s">
        <v>20</v>
      </c>
      <c r="D112" s="34">
        <v>5276</v>
      </c>
      <c r="E112" s="34">
        <v>6000</v>
      </c>
      <c r="F112" s="34">
        <v>4632</v>
      </c>
      <c r="G112" s="24">
        <f t="shared" si="28"/>
        <v>77.2</v>
      </c>
      <c r="H112" s="24">
        <f t="shared" si="29"/>
        <v>87.793783169067467</v>
      </c>
      <c r="I112" s="15" t="s">
        <v>166</v>
      </c>
      <c r="J112" s="22"/>
    </row>
    <row r="113" spans="1:10" ht="51">
      <c r="A113" s="35">
        <f t="shared" si="31"/>
        <v>21</v>
      </c>
      <c r="B113" s="15" t="s">
        <v>167</v>
      </c>
      <c r="C113" s="32" t="s">
        <v>20</v>
      </c>
      <c r="D113" s="34">
        <v>41669</v>
      </c>
      <c r="E113" s="34">
        <v>42000</v>
      </c>
      <c r="F113" s="34">
        <v>33777</v>
      </c>
      <c r="G113" s="24">
        <f t="shared" si="28"/>
        <v>80.421428571428564</v>
      </c>
      <c r="H113" s="24">
        <f t="shared" si="29"/>
        <v>81.060260625404979</v>
      </c>
      <c r="I113" s="15" t="s">
        <v>168</v>
      </c>
      <c r="J113" s="22"/>
    </row>
    <row r="114" spans="1:10" ht="25.5" customHeight="1">
      <c r="A114" s="397" t="s">
        <v>169</v>
      </c>
      <c r="B114" s="397"/>
      <c r="C114" s="397"/>
      <c r="D114" s="397"/>
      <c r="E114" s="397"/>
      <c r="F114" s="397"/>
      <c r="G114" s="397"/>
      <c r="H114" s="397"/>
      <c r="I114" s="397"/>
      <c r="J114" s="22"/>
    </row>
    <row r="115" spans="1:10" ht="51">
      <c r="A115" s="155">
        <v>1</v>
      </c>
      <c r="B115" s="15" t="s">
        <v>170</v>
      </c>
      <c r="C115" s="155" t="s">
        <v>171</v>
      </c>
      <c r="D115" s="24">
        <v>93.5</v>
      </c>
      <c r="E115" s="24">
        <v>98</v>
      </c>
      <c r="F115" s="24">
        <v>97.3</v>
      </c>
      <c r="G115" s="24">
        <f>E115/F115*100</f>
        <v>100.71942446043165</v>
      </c>
      <c r="H115" s="24">
        <f t="shared" ref="H115:H120" si="32">D115/F115*100</f>
        <v>96.09455292908531</v>
      </c>
      <c r="I115" s="15" t="s">
        <v>172</v>
      </c>
      <c r="J115" s="22"/>
    </row>
    <row r="116" spans="1:10" ht="51">
      <c r="A116" s="155">
        <v>2</v>
      </c>
      <c r="B116" s="15" t="s">
        <v>173</v>
      </c>
      <c r="C116" s="155" t="s">
        <v>171</v>
      </c>
      <c r="D116" s="331">
        <v>96.3</v>
      </c>
      <c r="E116" s="24">
        <v>97</v>
      </c>
      <c r="F116" s="24">
        <v>99.7</v>
      </c>
      <c r="G116" s="24">
        <f>F116/E116*100</f>
        <v>102.78350515463919</v>
      </c>
      <c r="H116" s="24">
        <f t="shared" si="32"/>
        <v>96.589769307923774</v>
      </c>
      <c r="I116" s="15" t="s">
        <v>174</v>
      </c>
      <c r="J116" s="22"/>
    </row>
    <row r="117" spans="1:10" ht="51">
      <c r="A117" s="155">
        <v>3</v>
      </c>
      <c r="B117" s="15" t="s">
        <v>175</v>
      </c>
      <c r="C117" s="155" t="s">
        <v>171</v>
      </c>
      <c r="D117" s="331">
        <v>113.6</v>
      </c>
      <c r="E117" s="24">
        <v>99</v>
      </c>
      <c r="F117" s="24">
        <v>134</v>
      </c>
      <c r="G117" s="24">
        <f t="shared" ref="G117:G120" si="33">E117/F117*100</f>
        <v>73.880597014925371</v>
      </c>
      <c r="H117" s="24">
        <f t="shared" si="32"/>
        <v>84.776119402985074</v>
      </c>
      <c r="I117" s="15" t="s">
        <v>176</v>
      </c>
      <c r="J117" s="22"/>
    </row>
    <row r="118" spans="1:10" ht="63.75">
      <c r="A118" s="155">
        <v>4</v>
      </c>
      <c r="B118" s="15" t="s">
        <v>177</v>
      </c>
      <c r="C118" s="155" t="s">
        <v>171</v>
      </c>
      <c r="D118" s="331">
        <v>94.9</v>
      </c>
      <c r="E118" s="24">
        <v>100</v>
      </c>
      <c r="F118" s="24">
        <v>81.2</v>
      </c>
      <c r="G118" s="24">
        <f t="shared" si="33"/>
        <v>123.15270935960592</v>
      </c>
      <c r="H118" s="24">
        <f t="shared" si="32"/>
        <v>116.87192118226602</v>
      </c>
      <c r="I118" s="15" t="s">
        <v>178</v>
      </c>
      <c r="J118" s="22"/>
    </row>
    <row r="119" spans="1:10" ht="51">
      <c r="A119" s="155">
        <v>5</v>
      </c>
      <c r="B119" s="15" t="s">
        <v>179</v>
      </c>
      <c r="C119" s="155" t="s">
        <v>171</v>
      </c>
      <c r="D119" s="331">
        <v>96.6</v>
      </c>
      <c r="E119" s="24">
        <v>96</v>
      </c>
      <c r="F119" s="24">
        <v>81.099999999999994</v>
      </c>
      <c r="G119" s="24">
        <f t="shared" si="33"/>
        <v>118.37237977805179</v>
      </c>
      <c r="H119" s="24">
        <f t="shared" si="32"/>
        <v>119.11220715166462</v>
      </c>
      <c r="I119" s="15" t="s">
        <v>180</v>
      </c>
      <c r="J119" s="22"/>
    </row>
    <row r="120" spans="1:10" ht="51">
      <c r="A120" s="155">
        <v>6</v>
      </c>
      <c r="B120" s="15" t="s">
        <v>181</v>
      </c>
      <c r="C120" s="155" t="s">
        <v>171</v>
      </c>
      <c r="D120" s="331">
        <v>91.1</v>
      </c>
      <c r="E120" s="24">
        <v>97</v>
      </c>
      <c r="F120" s="24">
        <v>95.5</v>
      </c>
      <c r="G120" s="24">
        <f t="shared" si="33"/>
        <v>101.57068062827226</v>
      </c>
      <c r="H120" s="24">
        <f t="shared" si="32"/>
        <v>95.392670157068054</v>
      </c>
      <c r="I120" s="15" t="s">
        <v>182</v>
      </c>
      <c r="J120" s="22"/>
    </row>
    <row r="121" spans="1:10" ht="30.75" customHeight="1">
      <c r="A121" s="397" t="s">
        <v>183</v>
      </c>
      <c r="B121" s="397"/>
      <c r="C121" s="397"/>
      <c r="D121" s="397"/>
      <c r="E121" s="397"/>
      <c r="F121" s="397"/>
      <c r="G121" s="397"/>
      <c r="H121" s="397"/>
      <c r="I121" s="397"/>
      <c r="J121" s="22"/>
    </row>
    <row r="122" spans="1:10" ht="38.25">
      <c r="A122" s="35">
        <v>1</v>
      </c>
      <c r="B122" s="38" t="s">
        <v>184</v>
      </c>
      <c r="C122" s="10" t="s">
        <v>16</v>
      </c>
      <c r="D122" s="16">
        <v>12</v>
      </c>
      <c r="E122" s="16">
        <v>12</v>
      </c>
      <c r="F122" s="16">
        <v>12</v>
      </c>
      <c r="G122" s="13">
        <f t="shared" ref="G122:G134" si="34">F122/E122*100</f>
        <v>100</v>
      </c>
      <c r="H122" s="13">
        <f t="shared" ref="H122:H126" si="35">F122/D122*100</f>
        <v>100</v>
      </c>
      <c r="I122" s="30"/>
      <c r="J122" s="22"/>
    </row>
    <row r="123" spans="1:10" ht="38.25">
      <c r="A123" s="35">
        <v>2</v>
      </c>
      <c r="B123" s="38" t="s">
        <v>185</v>
      </c>
      <c r="C123" s="10" t="s">
        <v>16</v>
      </c>
      <c r="D123" s="12">
        <v>700819</v>
      </c>
      <c r="E123" s="12">
        <v>718914</v>
      </c>
      <c r="F123" s="12">
        <v>779000</v>
      </c>
      <c r="G123" s="13">
        <f t="shared" si="34"/>
        <v>108.35788425319302</v>
      </c>
      <c r="H123" s="13">
        <f t="shared" si="35"/>
        <v>111.15566216098594</v>
      </c>
      <c r="I123" s="11" t="s">
        <v>186</v>
      </c>
      <c r="J123" s="22"/>
    </row>
    <row r="124" spans="1:10" ht="38.25">
      <c r="A124" s="35">
        <v>3</v>
      </c>
      <c r="B124" s="38" t="s">
        <v>187</v>
      </c>
      <c r="C124" s="10" t="s">
        <v>22</v>
      </c>
      <c r="D124" s="16">
        <v>100</v>
      </c>
      <c r="E124" s="16">
        <v>100</v>
      </c>
      <c r="F124" s="16">
        <v>100</v>
      </c>
      <c r="G124" s="13">
        <f t="shared" si="34"/>
        <v>100</v>
      </c>
      <c r="H124" s="13">
        <f t="shared" si="35"/>
        <v>100</v>
      </c>
      <c r="I124" s="11"/>
      <c r="J124" s="22"/>
    </row>
    <row r="125" spans="1:10" ht="38.25">
      <c r="A125" s="35">
        <v>4</v>
      </c>
      <c r="B125" s="38" t="s">
        <v>188</v>
      </c>
      <c r="C125" s="10" t="s">
        <v>16</v>
      </c>
      <c r="D125" s="16">
        <v>43</v>
      </c>
      <c r="E125" s="16">
        <v>43</v>
      </c>
      <c r="F125" s="16">
        <v>43</v>
      </c>
      <c r="G125" s="13">
        <f t="shared" si="34"/>
        <v>100</v>
      </c>
      <c r="H125" s="13">
        <f t="shared" si="35"/>
        <v>100</v>
      </c>
      <c r="I125" s="11"/>
      <c r="J125" s="22"/>
    </row>
    <row r="126" spans="1:10" ht="38.25">
      <c r="A126" s="35">
        <v>5</v>
      </c>
      <c r="B126" s="38" t="s">
        <v>189</v>
      </c>
      <c r="C126" s="10" t="s">
        <v>22</v>
      </c>
      <c r="D126" s="16">
        <v>100</v>
      </c>
      <c r="E126" s="16">
        <v>100</v>
      </c>
      <c r="F126" s="16">
        <v>100</v>
      </c>
      <c r="G126" s="13">
        <f t="shared" si="34"/>
        <v>100</v>
      </c>
      <c r="H126" s="13">
        <f t="shared" si="35"/>
        <v>100</v>
      </c>
      <c r="I126" s="11"/>
      <c r="J126" s="22"/>
    </row>
    <row r="127" spans="1:10" ht="51">
      <c r="A127" s="35">
        <v>6</v>
      </c>
      <c r="B127" s="38" t="s">
        <v>190</v>
      </c>
      <c r="C127" s="10" t="s">
        <v>22</v>
      </c>
      <c r="D127" s="13">
        <v>66.7</v>
      </c>
      <c r="E127" s="13">
        <v>66.7</v>
      </c>
      <c r="F127" s="13">
        <v>66.7</v>
      </c>
      <c r="G127" s="13">
        <f t="shared" si="34"/>
        <v>100</v>
      </c>
      <c r="H127" s="13">
        <v>100</v>
      </c>
      <c r="I127" s="11"/>
      <c r="J127" s="22"/>
    </row>
    <row r="128" spans="1:10" ht="63.75">
      <c r="A128" s="332">
        <v>7</v>
      </c>
      <c r="B128" s="38" t="s">
        <v>191</v>
      </c>
      <c r="C128" s="10" t="s">
        <v>22</v>
      </c>
      <c r="D128" s="16">
        <v>97</v>
      </c>
      <c r="E128" s="16">
        <v>100</v>
      </c>
      <c r="F128" s="16">
        <v>97</v>
      </c>
      <c r="G128" s="13">
        <f t="shared" si="34"/>
        <v>97</v>
      </c>
      <c r="H128" s="13">
        <f t="shared" ref="H128:H130" si="36">F128/D128*100</f>
        <v>100</v>
      </c>
      <c r="I128" s="39" t="s">
        <v>192</v>
      </c>
      <c r="J128" s="22"/>
    </row>
    <row r="129" spans="1:10" ht="51">
      <c r="A129" s="332">
        <v>8</v>
      </c>
      <c r="B129" s="38" t="s">
        <v>193</v>
      </c>
      <c r="C129" s="10" t="s">
        <v>22</v>
      </c>
      <c r="D129" s="16">
        <v>100</v>
      </c>
      <c r="E129" s="16">
        <v>100</v>
      </c>
      <c r="F129" s="16">
        <v>100</v>
      </c>
      <c r="G129" s="13">
        <f t="shared" si="34"/>
        <v>100</v>
      </c>
      <c r="H129" s="13">
        <f t="shared" si="36"/>
        <v>100</v>
      </c>
      <c r="I129" s="40"/>
      <c r="J129" s="22"/>
    </row>
    <row r="130" spans="1:10" ht="51">
      <c r="A130" s="332">
        <v>9</v>
      </c>
      <c r="B130" s="38" t="s">
        <v>194</v>
      </c>
      <c r="C130" s="10" t="s">
        <v>22</v>
      </c>
      <c r="D130" s="16">
        <v>100</v>
      </c>
      <c r="E130" s="16">
        <v>100</v>
      </c>
      <c r="F130" s="16">
        <v>100</v>
      </c>
      <c r="G130" s="13">
        <f t="shared" si="34"/>
        <v>100</v>
      </c>
      <c r="H130" s="13">
        <f t="shared" si="36"/>
        <v>100</v>
      </c>
      <c r="I130" s="40"/>
      <c r="J130" s="22"/>
    </row>
    <row r="131" spans="1:10" ht="89.25">
      <c r="A131" s="332">
        <v>10</v>
      </c>
      <c r="B131" s="38" t="s">
        <v>195</v>
      </c>
      <c r="C131" s="10" t="s">
        <v>22</v>
      </c>
      <c r="D131" s="16">
        <v>0</v>
      </c>
      <c r="E131" s="16">
        <v>0</v>
      </c>
      <c r="F131" s="16">
        <v>0</v>
      </c>
      <c r="G131" s="13" t="e">
        <f t="shared" si="34"/>
        <v>#DIV/0!</v>
      </c>
      <c r="H131" s="13">
        <v>100</v>
      </c>
      <c r="I131" s="30"/>
      <c r="J131" s="22"/>
    </row>
    <row r="132" spans="1:10" ht="63.75">
      <c r="A132" s="332">
        <v>11</v>
      </c>
      <c r="B132" s="38" t="s">
        <v>196</v>
      </c>
      <c r="C132" s="10" t="s">
        <v>22</v>
      </c>
      <c r="D132" s="16">
        <v>100</v>
      </c>
      <c r="E132" s="16">
        <v>100</v>
      </c>
      <c r="F132" s="16">
        <v>100</v>
      </c>
      <c r="G132" s="13">
        <f t="shared" si="34"/>
        <v>100</v>
      </c>
      <c r="H132" s="13">
        <f t="shared" ref="H132:H134" si="37">F132/D132*100</f>
        <v>100</v>
      </c>
      <c r="I132" s="30"/>
      <c r="J132" s="22"/>
    </row>
    <row r="133" spans="1:10" ht="63.75">
      <c r="A133" s="333">
        <v>12</v>
      </c>
      <c r="B133" s="38" t="s">
        <v>197</v>
      </c>
      <c r="C133" s="10" t="s">
        <v>16</v>
      </c>
      <c r="D133" s="16">
        <v>0</v>
      </c>
      <c r="E133" s="16">
        <v>7</v>
      </c>
      <c r="F133" s="16">
        <v>7</v>
      </c>
      <c r="G133" s="13">
        <f t="shared" si="34"/>
        <v>100</v>
      </c>
      <c r="H133" s="41" t="e">
        <f t="shared" si="37"/>
        <v>#DIV/0!</v>
      </c>
      <c r="I133" s="42"/>
      <c r="J133" s="22"/>
    </row>
    <row r="134" spans="1:10" ht="38.25">
      <c r="A134" s="333">
        <v>13</v>
      </c>
      <c r="B134" s="38" t="s">
        <v>198</v>
      </c>
      <c r="C134" s="10" t="s">
        <v>22</v>
      </c>
      <c r="D134" s="16">
        <v>100</v>
      </c>
      <c r="E134" s="16">
        <v>100</v>
      </c>
      <c r="F134" s="16">
        <v>100</v>
      </c>
      <c r="G134" s="13">
        <f t="shared" si="34"/>
        <v>100</v>
      </c>
      <c r="H134" s="41">
        <f t="shared" si="37"/>
        <v>100</v>
      </c>
      <c r="I134" s="42"/>
      <c r="J134" s="22"/>
    </row>
    <row r="135" spans="1:10" ht="29.25" customHeight="1">
      <c r="A135" s="397" t="s">
        <v>199</v>
      </c>
      <c r="B135" s="397"/>
      <c r="C135" s="397"/>
      <c r="D135" s="397"/>
      <c r="E135" s="397"/>
      <c r="F135" s="397"/>
      <c r="G135" s="397"/>
      <c r="H135" s="397"/>
      <c r="I135" s="397"/>
      <c r="J135" s="22"/>
    </row>
    <row r="136" spans="1:10" ht="102">
      <c r="A136" s="10">
        <v>1</v>
      </c>
      <c r="B136" s="11" t="s">
        <v>200</v>
      </c>
      <c r="C136" s="10" t="s">
        <v>22</v>
      </c>
      <c r="D136" s="13">
        <v>13.4</v>
      </c>
      <c r="E136" s="16">
        <v>7</v>
      </c>
      <c r="F136" s="13">
        <v>15.8</v>
      </c>
      <c r="G136" s="13">
        <f t="shared" ref="G136:G137" si="38">F136/E136*100</f>
        <v>225.71428571428572</v>
      </c>
      <c r="H136" s="41">
        <f t="shared" ref="H136:H140" si="39">F136/D136*100</f>
        <v>117.91044776119404</v>
      </c>
      <c r="I136" s="400" t="s">
        <v>201</v>
      </c>
      <c r="J136" s="22"/>
    </row>
    <row r="137" spans="1:10" ht="153">
      <c r="A137" s="10">
        <v>2</v>
      </c>
      <c r="B137" s="11" t="s">
        <v>202</v>
      </c>
      <c r="C137" s="10" t="s">
        <v>22</v>
      </c>
      <c r="D137" s="13">
        <v>22.4</v>
      </c>
      <c r="E137" s="16">
        <v>10</v>
      </c>
      <c r="F137" s="13">
        <v>26.4</v>
      </c>
      <c r="G137" s="13">
        <f t="shared" si="38"/>
        <v>263.99999999999994</v>
      </c>
      <c r="H137" s="43">
        <f t="shared" si="39"/>
        <v>117.85714285714286</v>
      </c>
      <c r="I137" s="400"/>
      <c r="J137" s="22"/>
    </row>
    <row r="138" spans="1:10" ht="178.5">
      <c r="A138" s="10">
        <v>3</v>
      </c>
      <c r="B138" s="11" t="s">
        <v>203</v>
      </c>
      <c r="C138" s="10" t="s">
        <v>16</v>
      </c>
      <c r="D138" s="16">
        <v>87</v>
      </c>
      <c r="E138" s="13" t="s">
        <v>204</v>
      </c>
      <c r="F138" s="13">
        <v>121</v>
      </c>
      <c r="G138" s="13">
        <v>190</v>
      </c>
      <c r="H138" s="41">
        <f t="shared" si="39"/>
        <v>139.08045977011494</v>
      </c>
      <c r="I138" s="11" t="s">
        <v>205</v>
      </c>
      <c r="J138" s="22"/>
    </row>
    <row r="139" spans="1:10" s="50" customFormat="1" ht="330">
      <c r="A139" s="10">
        <v>4</v>
      </c>
      <c r="B139" s="44" t="s">
        <v>206</v>
      </c>
      <c r="C139" s="44" t="s">
        <v>22</v>
      </c>
      <c r="D139" s="45">
        <v>38</v>
      </c>
      <c r="E139" s="45">
        <v>55</v>
      </c>
      <c r="F139" s="46">
        <v>37.200000000000003</v>
      </c>
      <c r="G139" s="46">
        <f t="shared" ref="G139:G140" si="40">F139/E139*100</f>
        <v>67.63636363636364</v>
      </c>
      <c r="H139" s="47">
        <f t="shared" si="39"/>
        <v>97.894736842105274</v>
      </c>
      <c r="I139" s="48" t="s">
        <v>207</v>
      </c>
      <c r="J139" s="49"/>
    </row>
    <row r="140" spans="1:10" ht="89.25">
      <c r="A140" s="35">
        <v>5</v>
      </c>
      <c r="B140" s="11" t="s">
        <v>208</v>
      </c>
      <c r="C140" s="10" t="s">
        <v>22</v>
      </c>
      <c r="D140" s="13">
        <v>89.2</v>
      </c>
      <c r="E140" s="16">
        <v>87</v>
      </c>
      <c r="F140" s="13">
        <v>96.6</v>
      </c>
      <c r="G140" s="13">
        <f t="shared" si="40"/>
        <v>111.03448275862068</v>
      </c>
      <c r="H140" s="41">
        <f t="shared" si="39"/>
        <v>108.29596412556053</v>
      </c>
      <c r="I140" s="11" t="s">
        <v>209</v>
      </c>
      <c r="J140" s="22"/>
    </row>
    <row r="141" spans="1:10" s="52" customFormat="1" ht="33" customHeight="1">
      <c r="A141" s="397" t="s">
        <v>210</v>
      </c>
      <c r="B141" s="397"/>
      <c r="C141" s="397"/>
      <c r="D141" s="397"/>
      <c r="E141" s="397"/>
      <c r="F141" s="397"/>
      <c r="G141" s="397"/>
      <c r="H141" s="397"/>
      <c r="I141" s="397"/>
      <c r="J141" s="51"/>
    </row>
    <row r="142" spans="1:10" s="52" customFormat="1" ht="51">
      <c r="A142" s="155">
        <v>1</v>
      </c>
      <c r="B142" s="15" t="s">
        <v>211</v>
      </c>
      <c r="C142" s="155" t="s">
        <v>22</v>
      </c>
      <c r="D142" s="24">
        <v>50.9</v>
      </c>
      <c r="E142" s="24">
        <v>51</v>
      </c>
      <c r="F142" s="24">
        <v>51</v>
      </c>
      <c r="G142" s="24">
        <f t="shared" ref="G142:G145" si="41">F142/E142*100</f>
        <v>100</v>
      </c>
      <c r="H142" s="24">
        <f t="shared" ref="H142:H145" si="42">F142/D142*100</f>
        <v>100.19646365422396</v>
      </c>
      <c r="I142" s="15"/>
      <c r="J142" s="51"/>
    </row>
    <row r="143" spans="1:10" s="52" customFormat="1" ht="63.75">
      <c r="A143" s="155">
        <v>2</v>
      </c>
      <c r="B143" s="15" t="s">
        <v>212</v>
      </c>
      <c r="C143" s="155" t="s">
        <v>22</v>
      </c>
      <c r="D143" s="24">
        <v>14.9</v>
      </c>
      <c r="E143" s="24">
        <v>15</v>
      </c>
      <c r="F143" s="24">
        <v>15</v>
      </c>
      <c r="G143" s="24">
        <f t="shared" si="41"/>
        <v>100</v>
      </c>
      <c r="H143" s="24">
        <f t="shared" si="42"/>
        <v>100.67114093959731</v>
      </c>
      <c r="I143" s="15"/>
      <c r="J143" s="51"/>
    </row>
    <row r="144" spans="1:10" s="52" customFormat="1" ht="63.75">
      <c r="A144" s="155">
        <v>3</v>
      </c>
      <c r="B144" s="15" t="s">
        <v>213</v>
      </c>
      <c r="C144" s="155" t="s">
        <v>22</v>
      </c>
      <c r="D144" s="24">
        <v>12</v>
      </c>
      <c r="E144" s="24">
        <v>12</v>
      </c>
      <c r="F144" s="24">
        <v>9.6</v>
      </c>
      <c r="G144" s="24">
        <f t="shared" si="41"/>
        <v>80</v>
      </c>
      <c r="H144" s="24">
        <f t="shared" si="42"/>
        <v>80</v>
      </c>
      <c r="I144" s="15" t="s">
        <v>214</v>
      </c>
      <c r="J144" s="51"/>
    </row>
    <row r="145" spans="1:11" s="52" customFormat="1" ht="25.5">
      <c r="A145" s="155">
        <v>4</v>
      </c>
      <c r="B145" s="15" t="s">
        <v>215</v>
      </c>
      <c r="C145" s="155" t="s">
        <v>216</v>
      </c>
      <c r="D145" s="23">
        <v>175</v>
      </c>
      <c r="E145" s="23">
        <v>175</v>
      </c>
      <c r="F145" s="23">
        <v>176</v>
      </c>
      <c r="G145" s="24">
        <f t="shared" si="41"/>
        <v>100.57142857142858</v>
      </c>
      <c r="H145" s="24">
        <f t="shared" si="42"/>
        <v>100.57142857142858</v>
      </c>
      <c r="I145" s="15"/>
      <c r="J145" s="51"/>
    </row>
    <row r="146" spans="1:11" ht="30.75" customHeight="1">
      <c r="A146" s="397" t="s">
        <v>217</v>
      </c>
      <c r="B146" s="397"/>
      <c r="C146" s="397"/>
      <c r="D146" s="397"/>
      <c r="E146" s="397"/>
      <c r="F146" s="397"/>
      <c r="G146" s="397"/>
      <c r="H146" s="397"/>
      <c r="I146" s="397"/>
      <c r="J146" s="22"/>
    </row>
    <row r="147" spans="1:11" ht="76.5">
      <c r="A147" s="35">
        <v>1</v>
      </c>
      <c r="B147" s="11" t="s">
        <v>218</v>
      </c>
      <c r="C147" s="10" t="s">
        <v>22</v>
      </c>
      <c r="D147" s="13">
        <v>45</v>
      </c>
      <c r="E147" s="13">
        <v>50</v>
      </c>
      <c r="F147" s="13">
        <v>50</v>
      </c>
      <c r="G147" s="13">
        <f t="shared" ref="G147:G151" si="43">F147/E147*100</f>
        <v>100</v>
      </c>
      <c r="H147" s="13">
        <f t="shared" ref="H147:H151" si="44">F147/D147*100</f>
        <v>111.11111111111111</v>
      </c>
      <c r="I147" s="53" t="s">
        <v>219</v>
      </c>
      <c r="J147" s="22"/>
      <c r="K147" s="22"/>
    </row>
    <row r="148" spans="1:11" ht="63.75">
      <c r="A148" s="35">
        <f t="shared" ref="A148:A151" si="45">A147+1</f>
        <v>2</v>
      </c>
      <c r="B148" s="11" t="s">
        <v>220</v>
      </c>
      <c r="C148" s="10" t="s">
        <v>22</v>
      </c>
      <c r="D148" s="13">
        <v>39</v>
      </c>
      <c r="E148" s="13">
        <v>36.799999999999997</v>
      </c>
      <c r="F148" s="13">
        <v>39.1</v>
      </c>
      <c r="G148" s="13">
        <f t="shared" si="43"/>
        <v>106.25000000000003</v>
      </c>
      <c r="H148" s="13">
        <f t="shared" si="44"/>
        <v>100.25641025641025</v>
      </c>
      <c r="I148" s="53" t="s">
        <v>221</v>
      </c>
      <c r="J148" s="22"/>
      <c r="K148" s="22"/>
    </row>
    <row r="149" spans="1:11" ht="36">
      <c r="A149" s="35">
        <f t="shared" si="45"/>
        <v>3</v>
      </c>
      <c r="B149" s="11" t="s">
        <v>222</v>
      </c>
      <c r="C149" s="10" t="s">
        <v>16</v>
      </c>
      <c r="D149" s="16">
        <v>1336</v>
      </c>
      <c r="E149" s="16">
        <v>925</v>
      </c>
      <c r="F149" s="16">
        <v>1345</v>
      </c>
      <c r="G149" s="13">
        <f t="shared" si="43"/>
        <v>145.40540540540542</v>
      </c>
      <c r="H149" s="13">
        <f t="shared" si="44"/>
        <v>100.67365269461077</v>
      </c>
      <c r="I149" s="53" t="s">
        <v>223</v>
      </c>
      <c r="J149" s="22"/>
      <c r="K149" s="22"/>
    </row>
    <row r="150" spans="1:11" ht="51">
      <c r="A150" s="35">
        <f t="shared" si="45"/>
        <v>4</v>
      </c>
      <c r="B150" s="11" t="s">
        <v>224</v>
      </c>
      <c r="C150" s="10" t="s">
        <v>20</v>
      </c>
      <c r="D150" s="16">
        <v>406</v>
      </c>
      <c r="E150" s="16">
        <v>324</v>
      </c>
      <c r="F150" s="16">
        <v>285</v>
      </c>
      <c r="G150" s="13">
        <f t="shared" si="43"/>
        <v>87.962962962962962</v>
      </c>
      <c r="H150" s="13">
        <f t="shared" si="44"/>
        <v>70.197044334975374</v>
      </c>
      <c r="I150" s="54" t="s">
        <v>225</v>
      </c>
      <c r="J150" s="22"/>
      <c r="K150" s="22"/>
    </row>
    <row r="151" spans="1:11" ht="36">
      <c r="A151" s="35">
        <f t="shared" si="45"/>
        <v>5</v>
      </c>
      <c r="B151" s="11" t="s">
        <v>226</v>
      </c>
      <c r="C151" s="10" t="s">
        <v>20</v>
      </c>
      <c r="D151" s="55">
        <v>48</v>
      </c>
      <c r="E151" s="55">
        <v>28</v>
      </c>
      <c r="F151" s="55">
        <v>40</v>
      </c>
      <c r="G151" s="36">
        <f t="shared" si="43"/>
        <v>142.85714285714286</v>
      </c>
      <c r="H151" s="36">
        <f t="shared" si="44"/>
        <v>83.333333333333343</v>
      </c>
      <c r="I151" s="54" t="s">
        <v>223</v>
      </c>
      <c r="J151" s="22"/>
      <c r="K151" s="22"/>
    </row>
    <row r="152" spans="1:11">
      <c r="A152" s="396" t="s">
        <v>227</v>
      </c>
      <c r="B152" s="396"/>
      <c r="C152" s="396"/>
      <c r="D152" s="396"/>
      <c r="E152" s="396"/>
      <c r="F152" s="396"/>
      <c r="G152" s="396"/>
      <c r="H152" s="396"/>
      <c r="I152" s="396"/>
      <c r="J152" s="22"/>
    </row>
    <row r="153" spans="1:11" ht="51">
      <c r="A153" s="35">
        <v>1</v>
      </c>
      <c r="B153" s="15" t="s">
        <v>228</v>
      </c>
      <c r="C153" s="32" t="s">
        <v>20</v>
      </c>
      <c r="D153" s="23">
        <v>576</v>
      </c>
      <c r="E153" s="23">
        <v>570</v>
      </c>
      <c r="F153" s="23">
        <v>570</v>
      </c>
      <c r="G153" s="24">
        <f t="shared" ref="G153:G163" si="46">F153/E153*100</f>
        <v>100</v>
      </c>
      <c r="H153" s="24">
        <f t="shared" ref="H153:H163" si="47">F153/D153*100</f>
        <v>98.958333333333343</v>
      </c>
      <c r="I153" s="54" t="s">
        <v>229</v>
      </c>
      <c r="J153" s="22"/>
      <c r="K153" s="22"/>
    </row>
    <row r="154" spans="1:11" ht="36">
      <c r="A154" s="10">
        <f t="shared" ref="A154:A163" si="48">A153+1</f>
        <v>2</v>
      </c>
      <c r="B154" s="15" t="s">
        <v>230</v>
      </c>
      <c r="C154" s="32" t="s">
        <v>20</v>
      </c>
      <c r="D154" s="34">
        <v>5376</v>
      </c>
      <c r="E154" s="34">
        <v>6532</v>
      </c>
      <c r="F154" s="34">
        <v>5481</v>
      </c>
      <c r="G154" s="24">
        <f t="shared" si="46"/>
        <v>83.909981628903864</v>
      </c>
      <c r="H154" s="24">
        <f t="shared" si="47"/>
        <v>101.953125</v>
      </c>
      <c r="I154" s="56" t="s">
        <v>231</v>
      </c>
      <c r="J154" s="22"/>
      <c r="K154" s="22"/>
    </row>
    <row r="155" spans="1:11" ht="51">
      <c r="A155" s="10">
        <f t="shared" si="48"/>
        <v>3</v>
      </c>
      <c r="B155" s="15" t="s">
        <v>232</v>
      </c>
      <c r="C155" s="32" t="s">
        <v>20</v>
      </c>
      <c r="D155" s="23">
        <v>230</v>
      </c>
      <c r="E155" s="23">
        <v>264</v>
      </c>
      <c r="F155" s="23">
        <v>230</v>
      </c>
      <c r="G155" s="24">
        <f t="shared" si="46"/>
        <v>87.121212121212125</v>
      </c>
      <c r="H155" s="24">
        <f t="shared" si="47"/>
        <v>100</v>
      </c>
      <c r="I155" s="54" t="s">
        <v>233</v>
      </c>
      <c r="J155" s="22"/>
      <c r="K155" s="22"/>
    </row>
    <row r="156" spans="1:11" ht="38.25">
      <c r="A156" s="32">
        <f t="shared" si="48"/>
        <v>4</v>
      </c>
      <c r="B156" s="15" t="s">
        <v>234</v>
      </c>
      <c r="C156" s="32" t="s">
        <v>20</v>
      </c>
      <c r="D156" s="23">
        <v>155</v>
      </c>
      <c r="E156" s="23">
        <v>155</v>
      </c>
      <c r="F156" s="23">
        <v>140</v>
      </c>
      <c r="G156" s="24">
        <f t="shared" si="46"/>
        <v>90.322580645161281</v>
      </c>
      <c r="H156" s="24">
        <f t="shared" si="47"/>
        <v>90.322580645161281</v>
      </c>
      <c r="I156" s="56" t="s">
        <v>235</v>
      </c>
      <c r="J156" s="22"/>
      <c r="K156" s="22"/>
    </row>
    <row r="157" spans="1:11" ht="51">
      <c r="A157" s="32">
        <f t="shared" si="48"/>
        <v>5</v>
      </c>
      <c r="B157" s="15" t="s">
        <v>236</v>
      </c>
      <c r="C157" s="32" t="s">
        <v>20</v>
      </c>
      <c r="D157" s="34">
        <v>1215</v>
      </c>
      <c r="E157" s="34">
        <v>1400</v>
      </c>
      <c r="F157" s="34">
        <v>1507</v>
      </c>
      <c r="G157" s="24">
        <f t="shared" si="46"/>
        <v>107.64285714285715</v>
      </c>
      <c r="H157" s="24">
        <f t="shared" si="47"/>
        <v>124.03292181069958</v>
      </c>
      <c r="I157" s="54" t="s">
        <v>237</v>
      </c>
      <c r="J157" s="22"/>
      <c r="K157" s="22"/>
    </row>
    <row r="158" spans="1:11" ht="51">
      <c r="A158" s="32">
        <f t="shared" si="48"/>
        <v>6</v>
      </c>
      <c r="B158" s="15" t="s">
        <v>238</v>
      </c>
      <c r="C158" s="32" t="s">
        <v>16</v>
      </c>
      <c r="D158" s="23">
        <v>692</v>
      </c>
      <c r="E158" s="23">
        <v>461</v>
      </c>
      <c r="F158" s="23">
        <v>643</v>
      </c>
      <c r="G158" s="24">
        <f t="shared" si="46"/>
        <v>139.47939262472886</v>
      </c>
      <c r="H158" s="24">
        <f t="shared" si="47"/>
        <v>92.919075144508668</v>
      </c>
      <c r="I158" s="54" t="s">
        <v>239</v>
      </c>
      <c r="J158" s="22"/>
      <c r="K158" s="22"/>
    </row>
    <row r="159" spans="1:11" ht="60">
      <c r="A159" s="32">
        <f t="shared" si="48"/>
        <v>7</v>
      </c>
      <c r="B159" s="15" t="s">
        <v>240</v>
      </c>
      <c r="C159" s="32" t="s">
        <v>16</v>
      </c>
      <c r="D159" s="23">
        <v>127</v>
      </c>
      <c r="E159" s="23">
        <v>176</v>
      </c>
      <c r="F159" s="23">
        <v>621</v>
      </c>
      <c r="G159" s="24">
        <f t="shared" si="46"/>
        <v>352.84090909090907</v>
      </c>
      <c r="H159" s="24">
        <f t="shared" si="47"/>
        <v>488.97637795275591</v>
      </c>
      <c r="I159" s="57" t="s">
        <v>241</v>
      </c>
      <c r="J159" s="22"/>
      <c r="K159" s="22"/>
    </row>
    <row r="160" spans="1:11" ht="63.75">
      <c r="A160" s="32">
        <f t="shared" si="48"/>
        <v>8</v>
      </c>
      <c r="B160" s="15" t="s">
        <v>242</v>
      </c>
      <c r="C160" s="32" t="s">
        <v>16</v>
      </c>
      <c r="D160" s="23">
        <v>74</v>
      </c>
      <c r="E160" s="23">
        <v>72</v>
      </c>
      <c r="F160" s="23">
        <v>147</v>
      </c>
      <c r="G160" s="24">
        <f t="shared" si="46"/>
        <v>204.16666666666666</v>
      </c>
      <c r="H160" s="24">
        <f t="shared" si="47"/>
        <v>198.64864864864865</v>
      </c>
      <c r="I160" s="54" t="s">
        <v>239</v>
      </c>
      <c r="J160" s="22"/>
      <c r="K160" s="22"/>
    </row>
    <row r="161" spans="1:11" ht="51">
      <c r="A161" s="32">
        <f t="shared" si="48"/>
        <v>9</v>
      </c>
      <c r="B161" s="15" t="s">
        <v>243</v>
      </c>
      <c r="C161" s="32" t="s">
        <v>22</v>
      </c>
      <c r="D161" s="23">
        <v>5</v>
      </c>
      <c r="E161" s="23">
        <v>5</v>
      </c>
      <c r="F161" s="23">
        <v>5</v>
      </c>
      <c r="G161" s="24">
        <f t="shared" si="46"/>
        <v>100</v>
      </c>
      <c r="H161" s="24">
        <f t="shared" si="47"/>
        <v>100</v>
      </c>
      <c r="I161" s="54" t="s">
        <v>244</v>
      </c>
      <c r="J161" s="22"/>
      <c r="K161" s="22"/>
    </row>
    <row r="162" spans="1:11" ht="63.75">
      <c r="A162" s="32">
        <f t="shared" si="48"/>
        <v>10</v>
      </c>
      <c r="B162" s="15" t="s">
        <v>245</v>
      </c>
      <c r="C162" s="32" t="s">
        <v>20</v>
      </c>
      <c r="D162" s="34">
        <v>2147</v>
      </c>
      <c r="E162" s="34">
        <v>931</v>
      </c>
      <c r="F162" s="34">
        <v>2041</v>
      </c>
      <c r="G162" s="24">
        <f t="shared" si="46"/>
        <v>219.22663802363053</v>
      </c>
      <c r="H162" s="24">
        <f t="shared" si="47"/>
        <v>95.062878435025624</v>
      </c>
      <c r="I162" s="54" t="s">
        <v>246</v>
      </c>
      <c r="J162" s="22"/>
      <c r="K162" s="22"/>
    </row>
    <row r="163" spans="1:11" ht="89.25">
      <c r="A163" s="32">
        <f t="shared" si="48"/>
        <v>11</v>
      </c>
      <c r="B163" s="15" t="s">
        <v>247</v>
      </c>
      <c r="C163" s="32" t="s">
        <v>20</v>
      </c>
      <c r="D163" s="23">
        <v>3</v>
      </c>
      <c r="E163" s="23">
        <v>0</v>
      </c>
      <c r="F163" s="23">
        <v>3</v>
      </c>
      <c r="G163" s="24" t="e">
        <f t="shared" si="46"/>
        <v>#DIV/0!</v>
      </c>
      <c r="H163" s="24">
        <f t="shared" si="47"/>
        <v>100</v>
      </c>
      <c r="I163" s="54" t="s">
        <v>248</v>
      </c>
      <c r="J163" s="22"/>
      <c r="K163" s="22"/>
    </row>
    <row r="164" spans="1:11">
      <c r="A164" s="396" t="s">
        <v>249</v>
      </c>
      <c r="B164" s="396"/>
      <c r="C164" s="396"/>
      <c r="D164" s="396"/>
      <c r="E164" s="396"/>
      <c r="F164" s="396"/>
      <c r="G164" s="396"/>
      <c r="H164" s="396"/>
      <c r="I164" s="396"/>
      <c r="J164" s="22"/>
    </row>
    <row r="165" spans="1:11" ht="38.25">
      <c r="A165" s="10">
        <v>1</v>
      </c>
      <c r="B165" s="11" t="s">
        <v>250</v>
      </c>
      <c r="C165" s="10" t="s">
        <v>16</v>
      </c>
      <c r="D165" s="16">
        <v>0</v>
      </c>
      <c r="E165" s="16">
        <v>0</v>
      </c>
      <c r="F165" s="16">
        <v>0</v>
      </c>
      <c r="G165" s="13" t="e">
        <f t="shared" ref="G165:G168" si="49">F165/E165*100</f>
        <v>#DIV/0!</v>
      </c>
      <c r="H165" s="13" t="e">
        <f t="shared" ref="H165:H168" si="50">F165/D165*100</f>
        <v>#DIV/0!</v>
      </c>
      <c r="I165" s="54" t="s">
        <v>251</v>
      </c>
      <c r="J165" s="22"/>
    </row>
    <row r="166" spans="1:11" ht="25.5">
      <c r="A166" s="10">
        <v>2</v>
      </c>
      <c r="B166" s="11" t="s">
        <v>252</v>
      </c>
      <c r="C166" s="10" t="s">
        <v>16</v>
      </c>
      <c r="D166" s="16">
        <v>1</v>
      </c>
      <c r="E166" s="16">
        <v>1</v>
      </c>
      <c r="F166" s="16">
        <v>1</v>
      </c>
      <c r="G166" s="13">
        <f t="shared" si="49"/>
        <v>100</v>
      </c>
      <c r="H166" s="13">
        <f t="shared" si="50"/>
        <v>100</v>
      </c>
      <c r="I166" s="54" t="s">
        <v>253</v>
      </c>
      <c r="J166" s="22"/>
    </row>
    <row r="167" spans="1:11" ht="51">
      <c r="A167" s="10">
        <v>3</v>
      </c>
      <c r="B167" s="11" t="s">
        <v>254</v>
      </c>
      <c r="C167" s="10" t="s">
        <v>16</v>
      </c>
      <c r="D167" s="16">
        <v>3</v>
      </c>
      <c r="E167" s="16">
        <v>2</v>
      </c>
      <c r="F167" s="16">
        <v>1</v>
      </c>
      <c r="G167" s="13">
        <f t="shared" si="49"/>
        <v>50</v>
      </c>
      <c r="H167" s="13">
        <f t="shared" si="50"/>
        <v>33.333333333333329</v>
      </c>
      <c r="I167" s="54" t="s">
        <v>255</v>
      </c>
      <c r="J167" s="22"/>
    </row>
    <row r="168" spans="1:11" ht="38.25">
      <c r="A168" s="10">
        <v>4</v>
      </c>
      <c r="B168" s="11" t="s">
        <v>256</v>
      </c>
      <c r="C168" s="10" t="s">
        <v>16</v>
      </c>
      <c r="D168" s="16">
        <v>2</v>
      </c>
      <c r="E168" s="16">
        <v>0</v>
      </c>
      <c r="F168" s="16">
        <v>0</v>
      </c>
      <c r="G168" s="13" t="e">
        <f t="shared" si="49"/>
        <v>#DIV/0!</v>
      </c>
      <c r="H168" s="13">
        <f t="shared" si="50"/>
        <v>0</v>
      </c>
      <c r="I168" s="54" t="s">
        <v>257</v>
      </c>
      <c r="J168" s="22"/>
    </row>
    <row r="169" spans="1:11">
      <c r="A169" s="397" t="s">
        <v>258</v>
      </c>
      <c r="B169" s="397"/>
      <c r="C169" s="397"/>
      <c r="D169" s="397"/>
      <c r="E169" s="397"/>
      <c r="F169" s="397"/>
      <c r="G169" s="397"/>
      <c r="H169" s="397"/>
      <c r="I169" s="397"/>
      <c r="J169" s="22"/>
    </row>
    <row r="170" spans="1:11" ht="38.25">
      <c r="A170" s="155">
        <v>1</v>
      </c>
      <c r="B170" s="15" t="s">
        <v>259</v>
      </c>
      <c r="C170" s="155" t="s">
        <v>260</v>
      </c>
      <c r="D170" s="24">
        <v>776.6</v>
      </c>
      <c r="E170" s="24">
        <v>782</v>
      </c>
      <c r="F170" s="24">
        <v>905.4</v>
      </c>
      <c r="G170" s="24">
        <f t="shared" ref="G170:G173" si="51">F170/E170*100</f>
        <v>115.78005115089513</v>
      </c>
      <c r="H170" s="334">
        <f t="shared" ref="H170:H173" si="52">F170/D170*100</f>
        <v>116.58511460211176</v>
      </c>
      <c r="I170" s="335"/>
      <c r="J170" s="22"/>
    </row>
    <row r="171" spans="1:11" ht="60">
      <c r="A171" s="155">
        <v>2</v>
      </c>
      <c r="B171" s="15" t="s">
        <v>261</v>
      </c>
      <c r="C171" s="155" t="s">
        <v>16</v>
      </c>
      <c r="D171" s="23">
        <v>11</v>
      </c>
      <c r="E171" s="23">
        <v>5</v>
      </c>
      <c r="F171" s="23">
        <v>8</v>
      </c>
      <c r="G171" s="24">
        <f t="shared" si="51"/>
        <v>160</v>
      </c>
      <c r="H171" s="334">
        <f t="shared" si="52"/>
        <v>72.727272727272734</v>
      </c>
      <c r="I171" s="59" t="s">
        <v>874</v>
      </c>
      <c r="J171" s="22"/>
    </row>
    <row r="172" spans="1:11" ht="38.25">
      <c r="A172" s="155">
        <v>3</v>
      </c>
      <c r="B172" s="15" t="s">
        <v>262</v>
      </c>
      <c r="C172" s="155" t="s">
        <v>16</v>
      </c>
      <c r="D172" s="23">
        <v>12</v>
      </c>
      <c r="E172" s="23">
        <v>12</v>
      </c>
      <c r="F172" s="23">
        <v>12</v>
      </c>
      <c r="G172" s="24">
        <f t="shared" si="51"/>
        <v>100</v>
      </c>
      <c r="H172" s="24">
        <f t="shared" si="52"/>
        <v>100</v>
      </c>
      <c r="I172" s="335"/>
      <c r="J172" s="22"/>
    </row>
    <row r="173" spans="1:11" ht="25.5">
      <c r="A173" s="155">
        <v>4</v>
      </c>
      <c r="B173" s="15" t="s">
        <v>263</v>
      </c>
      <c r="C173" s="155" t="s">
        <v>16</v>
      </c>
      <c r="D173" s="72">
        <v>110</v>
      </c>
      <c r="E173" s="72">
        <v>122</v>
      </c>
      <c r="F173" s="72">
        <v>154</v>
      </c>
      <c r="G173" s="24">
        <f t="shared" si="51"/>
        <v>126.22950819672131</v>
      </c>
      <c r="H173" s="24">
        <f t="shared" si="52"/>
        <v>140</v>
      </c>
      <c r="I173" s="335"/>
      <c r="J173" s="22"/>
    </row>
    <row r="174" spans="1:11">
      <c r="A174" s="397" t="s">
        <v>264</v>
      </c>
      <c r="B174" s="397"/>
      <c r="C174" s="397"/>
      <c r="D174" s="397"/>
      <c r="E174" s="397"/>
      <c r="F174" s="397"/>
      <c r="G174" s="397"/>
      <c r="H174" s="397"/>
      <c r="I174" s="397"/>
      <c r="J174" s="22"/>
    </row>
    <row r="175" spans="1:11" ht="75">
      <c r="A175" s="155">
        <v>1</v>
      </c>
      <c r="B175" s="15" t="s">
        <v>265</v>
      </c>
      <c r="C175" s="155" t="s">
        <v>266</v>
      </c>
      <c r="D175" s="24">
        <v>40.9</v>
      </c>
      <c r="E175" s="24">
        <v>41.3</v>
      </c>
      <c r="F175" s="24">
        <v>41.3</v>
      </c>
      <c r="G175" s="24">
        <f t="shared" ref="G175:G180" si="53">F175/E175*100</f>
        <v>100</v>
      </c>
      <c r="H175" s="24">
        <f t="shared" ref="H175:H180" si="54">F175/D175*100</f>
        <v>100.97799511002445</v>
      </c>
      <c r="I175" s="25" t="s">
        <v>267</v>
      </c>
      <c r="J175" s="22"/>
    </row>
    <row r="176" spans="1:11" ht="38.25">
      <c r="A176" s="155">
        <v>2</v>
      </c>
      <c r="B176" s="15" t="s">
        <v>268</v>
      </c>
      <c r="C176" s="155" t="s">
        <v>16</v>
      </c>
      <c r="D176" s="24">
        <v>495.5</v>
      </c>
      <c r="E176" s="24">
        <v>487.4</v>
      </c>
      <c r="F176" s="24">
        <v>487.4</v>
      </c>
      <c r="G176" s="24">
        <f t="shared" si="53"/>
        <v>100</v>
      </c>
      <c r="H176" s="24">
        <f t="shared" si="54"/>
        <v>98.365287588294649</v>
      </c>
      <c r="I176" s="38"/>
      <c r="J176" s="22"/>
    </row>
    <row r="177" spans="1:10" ht="114.75">
      <c r="A177" s="155">
        <v>3</v>
      </c>
      <c r="B177" s="15" t="s">
        <v>269</v>
      </c>
      <c r="C177" s="155" t="s">
        <v>22</v>
      </c>
      <c r="D177" s="24">
        <v>32.4</v>
      </c>
      <c r="E177" s="24">
        <v>32.5</v>
      </c>
      <c r="F177" s="24">
        <v>32.5</v>
      </c>
      <c r="G177" s="24">
        <f t="shared" si="53"/>
        <v>100</v>
      </c>
      <c r="H177" s="24">
        <f t="shared" si="54"/>
        <v>100.30864197530865</v>
      </c>
      <c r="I177" s="38"/>
      <c r="J177" s="22"/>
    </row>
    <row r="178" spans="1:10" ht="76.5">
      <c r="A178" s="10">
        <v>4</v>
      </c>
      <c r="B178" s="11" t="s">
        <v>270</v>
      </c>
      <c r="C178" s="155" t="s">
        <v>16</v>
      </c>
      <c r="D178" s="24">
        <v>167.7</v>
      </c>
      <c r="E178" s="24">
        <v>145.1</v>
      </c>
      <c r="F178" s="24">
        <v>145.1</v>
      </c>
      <c r="G178" s="24">
        <f t="shared" si="53"/>
        <v>100</v>
      </c>
      <c r="H178" s="24">
        <f t="shared" si="54"/>
        <v>86.523553965414436</v>
      </c>
      <c r="I178" s="38"/>
      <c r="J178" s="22"/>
    </row>
    <row r="179" spans="1:10" ht="38.25">
      <c r="A179" s="10">
        <v>5</v>
      </c>
      <c r="B179" s="11" t="s">
        <v>271</v>
      </c>
      <c r="C179" s="155" t="s">
        <v>16</v>
      </c>
      <c r="D179" s="24">
        <v>0</v>
      </c>
      <c r="E179" s="24">
        <v>0</v>
      </c>
      <c r="F179" s="24">
        <v>0</v>
      </c>
      <c r="G179" s="24" t="e">
        <f t="shared" si="53"/>
        <v>#DIV/0!</v>
      </c>
      <c r="H179" s="24" t="e">
        <f t="shared" si="54"/>
        <v>#DIV/0!</v>
      </c>
      <c r="I179" s="38"/>
      <c r="J179" s="22"/>
    </row>
    <row r="180" spans="1:10" ht="51">
      <c r="A180" s="58">
        <v>6</v>
      </c>
      <c r="B180" s="11" t="s">
        <v>272</v>
      </c>
      <c r="C180" s="155" t="s">
        <v>16</v>
      </c>
      <c r="D180" s="156">
        <v>3</v>
      </c>
      <c r="E180" s="156">
        <v>1</v>
      </c>
      <c r="F180" s="156">
        <v>1</v>
      </c>
      <c r="G180" s="156">
        <f t="shared" si="53"/>
        <v>100</v>
      </c>
      <c r="H180" s="24">
        <f t="shared" si="54"/>
        <v>33.333333333333329</v>
      </c>
      <c r="I180" s="38"/>
      <c r="J180" s="22"/>
    </row>
    <row r="181" spans="1:10">
      <c r="A181" s="396" t="s">
        <v>273</v>
      </c>
      <c r="B181" s="396"/>
      <c r="C181" s="396"/>
      <c r="D181" s="396"/>
      <c r="E181" s="396"/>
      <c r="F181" s="396"/>
      <c r="G181" s="396"/>
      <c r="H181" s="396"/>
      <c r="I181" s="396"/>
      <c r="J181" s="22"/>
    </row>
    <row r="182" spans="1:10" ht="51">
      <c r="A182" s="69">
        <v>1</v>
      </c>
      <c r="B182" s="15" t="s">
        <v>274</v>
      </c>
      <c r="C182" s="155" t="s">
        <v>275</v>
      </c>
      <c r="D182" s="24">
        <v>18.5</v>
      </c>
      <c r="E182" s="24">
        <v>19.399999999999999</v>
      </c>
      <c r="F182" s="24">
        <v>19.399999999999999</v>
      </c>
      <c r="G182" s="24">
        <f t="shared" ref="G182:G186" si="55">F182/E182*100</f>
        <v>100</v>
      </c>
      <c r="H182" s="24">
        <f t="shared" ref="H182:H186" si="56">F182/D182*100</f>
        <v>104.86486486486486</v>
      </c>
      <c r="I182" s="30"/>
      <c r="J182" s="22"/>
    </row>
    <row r="183" spans="1:10" ht="38.25">
      <c r="A183" s="69">
        <f t="shared" ref="A183:A186" si="57">A182+1</f>
        <v>2</v>
      </c>
      <c r="B183" s="15" t="s">
        <v>276</v>
      </c>
      <c r="C183" s="155" t="s">
        <v>16</v>
      </c>
      <c r="D183" s="23">
        <v>8</v>
      </c>
      <c r="E183" s="23">
        <v>8</v>
      </c>
      <c r="F183" s="23">
        <v>8</v>
      </c>
      <c r="G183" s="24">
        <f t="shared" si="55"/>
        <v>100</v>
      </c>
      <c r="H183" s="24">
        <f t="shared" si="56"/>
        <v>100</v>
      </c>
      <c r="I183" s="30"/>
      <c r="J183" s="22"/>
    </row>
    <row r="184" spans="1:10" ht="51">
      <c r="A184" s="69">
        <f t="shared" si="57"/>
        <v>3</v>
      </c>
      <c r="B184" s="15" t="s">
        <v>277</v>
      </c>
      <c r="C184" s="155" t="s">
        <v>16</v>
      </c>
      <c r="D184" s="23">
        <v>2</v>
      </c>
      <c r="E184" s="23">
        <v>2</v>
      </c>
      <c r="F184" s="23">
        <v>2</v>
      </c>
      <c r="G184" s="24">
        <f t="shared" si="55"/>
        <v>100</v>
      </c>
      <c r="H184" s="24">
        <f t="shared" si="56"/>
        <v>100</v>
      </c>
      <c r="I184" s="30"/>
      <c r="J184" s="22"/>
    </row>
    <row r="185" spans="1:10" ht="25.5">
      <c r="A185" s="69">
        <f t="shared" si="57"/>
        <v>4</v>
      </c>
      <c r="B185" s="15" t="s">
        <v>278</v>
      </c>
      <c r="C185" s="155" t="s">
        <v>16</v>
      </c>
      <c r="D185" s="23">
        <v>40</v>
      </c>
      <c r="E185" s="23">
        <v>37</v>
      </c>
      <c r="F185" s="23">
        <v>37</v>
      </c>
      <c r="G185" s="24">
        <f t="shared" si="55"/>
        <v>100</v>
      </c>
      <c r="H185" s="24">
        <f t="shared" si="56"/>
        <v>92.5</v>
      </c>
      <c r="I185" s="30"/>
      <c r="J185" s="22"/>
    </row>
    <row r="186" spans="1:10" ht="76.5">
      <c r="A186" s="69">
        <f t="shared" si="57"/>
        <v>5</v>
      </c>
      <c r="B186" s="15" t="s">
        <v>279</v>
      </c>
      <c r="C186" s="155" t="s">
        <v>16</v>
      </c>
      <c r="D186" s="23">
        <v>3</v>
      </c>
      <c r="E186" s="23">
        <v>5</v>
      </c>
      <c r="F186" s="23">
        <v>5</v>
      </c>
      <c r="G186" s="24">
        <f t="shared" si="55"/>
        <v>100</v>
      </c>
      <c r="H186" s="24">
        <f t="shared" si="56"/>
        <v>166.66666666666669</v>
      </c>
      <c r="I186" s="25"/>
      <c r="J186" s="22"/>
    </row>
    <row r="187" spans="1:10">
      <c r="A187" s="401" t="s">
        <v>280</v>
      </c>
      <c r="B187" s="401"/>
      <c r="C187" s="401"/>
      <c r="D187" s="401"/>
      <c r="E187" s="401"/>
      <c r="F187" s="401"/>
      <c r="G187" s="401"/>
      <c r="H187" s="401"/>
      <c r="I187" s="401"/>
      <c r="J187" s="22"/>
    </row>
    <row r="188" spans="1:10" ht="76.5">
      <c r="A188" s="69">
        <v>1</v>
      </c>
      <c r="B188" s="68" t="s">
        <v>281</v>
      </c>
      <c r="C188" s="69" t="s">
        <v>282</v>
      </c>
      <c r="D188" s="338">
        <v>418.1</v>
      </c>
      <c r="E188" s="338">
        <v>445.6</v>
      </c>
      <c r="F188" s="338">
        <v>445.6</v>
      </c>
      <c r="G188" s="338">
        <f t="shared" ref="G188:G193" si="58">F188/E188*100</f>
        <v>100</v>
      </c>
      <c r="H188" s="338">
        <f t="shared" ref="H188:H193" si="59">F188/D188*100</f>
        <v>106.577373834011</v>
      </c>
      <c r="I188" s="68"/>
      <c r="J188" s="22"/>
    </row>
    <row r="189" spans="1:10" ht="63.75">
      <c r="A189" s="69">
        <v>2</v>
      </c>
      <c r="B189" s="68" t="s">
        <v>283</v>
      </c>
      <c r="C189" s="69" t="s">
        <v>282</v>
      </c>
      <c r="D189" s="338">
        <v>20.7</v>
      </c>
      <c r="E189" s="338">
        <v>22.1</v>
      </c>
      <c r="F189" s="338">
        <v>22.1</v>
      </c>
      <c r="G189" s="338">
        <f t="shared" si="58"/>
        <v>100</v>
      </c>
      <c r="H189" s="338">
        <f t="shared" si="59"/>
        <v>106.7632850241546</v>
      </c>
      <c r="I189" s="68"/>
      <c r="J189" s="22"/>
    </row>
    <row r="190" spans="1:10" ht="76.5">
      <c r="A190" s="69">
        <v>3</v>
      </c>
      <c r="B190" s="68" t="s">
        <v>284</v>
      </c>
      <c r="C190" s="69" t="s">
        <v>22</v>
      </c>
      <c r="D190" s="339">
        <v>0.32</v>
      </c>
      <c r="E190" s="339">
        <v>0.36</v>
      </c>
      <c r="F190" s="339">
        <v>0.36</v>
      </c>
      <c r="G190" s="338">
        <f t="shared" si="58"/>
        <v>100</v>
      </c>
      <c r="H190" s="338">
        <f t="shared" si="59"/>
        <v>112.5</v>
      </c>
      <c r="I190" s="68"/>
      <c r="J190" s="22"/>
    </row>
    <row r="191" spans="1:10" ht="76.5">
      <c r="A191" s="69">
        <v>4</v>
      </c>
      <c r="B191" s="68" t="s">
        <v>285</v>
      </c>
      <c r="C191" s="69" t="s">
        <v>22</v>
      </c>
      <c r="D191" s="339">
        <v>0.31</v>
      </c>
      <c r="E191" s="339">
        <v>0.32</v>
      </c>
      <c r="F191" s="339">
        <v>0.32</v>
      </c>
      <c r="G191" s="338">
        <f t="shared" si="58"/>
        <v>100</v>
      </c>
      <c r="H191" s="338">
        <f t="shared" si="59"/>
        <v>103.2258064516129</v>
      </c>
      <c r="I191" s="68"/>
      <c r="J191" s="22"/>
    </row>
    <row r="192" spans="1:10" ht="60">
      <c r="A192" s="69">
        <v>5</v>
      </c>
      <c r="B192" s="68" t="s">
        <v>286</v>
      </c>
      <c r="C192" s="69" t="s">
        <v>16</v>
      </c>
      <c r="D192" s="340">
        <v>8</v>
      </c>
      <c r="E192" s="340">
        <v>3</v>
      </c>
      <c r="F192" s="340">
        <v>3</v>
      </c>
      <c r="G192" s="338">
        <f t="shared" si="58"/>
        <v>100</v>
      </c>
      <c r="H192" s="338">
        <f t="shared" si="59"/>
        <v>37.5</v>
      </c>
      <c r="I192" s="59" t="s">
        <v>287</v>
      </c>
      <c r="J192" s="22"/>
    </row>
    <row r="193" spans="1:10" ht="38.25">
      <c r="A193" s="69">
        <v>6</v>
      </c>
      <c r="B193" s="68" t="s">
        <v>288</v>
      </c>
      <c r="C193" s="69" t="s">
        <v>16</v>
      </c>
      <c r="D193" s="340">
        <v>27</v>
      </c>
      <c r="E193" s="340">
        <v>29</v>
      </c>
      <c r="F193" s="340">
        <v>29</v>
      </c>
      <c r="G193" s="338">
        <f t="shared" si="58"/>
        <v>100</v>
      </c>
      <c r="H193" s="338">
        <f t="shared" si="59"/>
        <v>107.40740740740742</v>
      </c>
      <c r="I193" s="68"/>
      <c r="J193" s="22"/>
    </row>
    <row r="194" spans="1:10">
      <c r="A194" s="402" t="s">
        <v>289</v>
      </c>
      <c r="B194" s="402"/>
      <c r="C194" s="402"/>
      <c r="D194" s="402"/>
      <c r="E194" s="402"/>
      <c r="F194" s="402"/>
      <c r="G194" s="402"/>
      <c r="H194" s="402"/>
      <c r="I194" s="402"/>
      <c r="J194" s="22"/>
    </row>
    <row r="195" spans="1:10" ht="38.25">
      <c r="A195" s="341">
        <v>1</v>
      </c>
      <c r="B195" s="68" t="s">
        <v>290</v>
      </c>
      <c r="C195" s="342" t="s">
        <v>22</v>
      </c>
      <c r="D195" s="338">
        <v>100</v>
      </c>
      <c r="E195" s="338">
        <v>100</v>
      </c>
      <c r="F195" s="338">
        <v>100</v>
      </c>
      <c r="G195" s="338">
        <f t="shared" ref="G195:G204" si="60">F195/E195*100</f>
        <v>100</v>
      </c>
      <c r="H195" s="338">
        <f t="shared" ref="H195:H204" si="61">F195/D195*100</f>
        <v>100</v>
      </c>
      <c r="I195" s="68"/>
      <c r="J195" s="22"/>
    </row>
    <row r="196" spans="1:10" ht="25.5">
      <c r="A196" s="60">
        <v>2</v>
      </c>
      <c r="B196" s="11" t="s">
        <v>291</v>
      </c>
      <c r="C196" s="61" t="s">
        <v>22</v>
      </c>
      <c r="D196" s="16">
        <v>0</v>
      </c>
      <c r="E196" s="16">
        <v>0</v>
      </c>
      <c r="F196" s="16">
        <v>0</v>
      </c>
      <c r="G196" s="13" t="e">
        <f t="shared" si="60"/>
        <v>#DIV/0!</v>
      </c>
      <c r="H196" s="13" t="e">
        <f t="shared" si="61"/>
        <v>#DIV/0!</v>
      </c>
      <c r="I196" s="11" t="s">
        <v>292</v>
      </c>
      <c r="J196" s="22"/>
    </row>
    <row r="197" spans="1:10" ht="38.25">
      <c r="A197" s="60">
        <v>3</v>
      </c>
      <c r="B197" s="11" t="s">
        <v>293</v>
      </c>
      <c r="C197" s="61" t="s">
        <v>22</v>
      </c>
      <c r="D197" s="16">
        <v>0</v>
      </c>
      <c r="E197" s="16">
        <v>0</v>
      </c>
      <c r="F197" s="16">
        <v>0</v>
      </c>
      <c r="G197" s="13" t="e">
        <f t="shared" si="60"/>
        <v>#DIV/0!</v>
      </c>
      <c r="H197" s="13" t="e">
        <f t="shared" si="61"/>
        <v>#DIV/0!</v>
      </c>
      <c r="I197" s="11" t="s">
        <v>292</v>
      </c>
      <c r="J197" s="22"/>
    </row>
    <row r="198" spans="1:10" ht="38.25">
      <c r="A198" s="60">
        <v>4</v>
      </c>
      <c r="B198" s="11" t="s">
        <v>294</v>
      </c>
      <c r="C198" s="61" t="s">
        <v>22</v>
      </c>
      <c r="D198" s="16">
        <v>0</v>
      </c>
      <c r="E198" s="16">
        <v>0</v>
      </c>
      <c r="F198" s="16">
        <v>0</v>
      </c>
      <c r="G198" s="13" t="e">
        <f t="shared" si="60"/>
        <v>#DIV/0!</v>
      </c>
      <c r="H198" s="13" t="e">
        <f t="shared" si="61"/>
        <v>#DIV/0!</v>
      </c>
      <c r="I198" s="11" t="s">
        <v>292</v>
      </c>
      <c r="J198" s="22"/>
    </row>
    <row r="199" spans="1:10" ht="51">
      <c r="A199" s="336">
        <v>5</v>
      </c>
      <c r="B199" s="15" t="s">
        <v>295</v>
      </c>
      <c r="C199" s="337" t="s">
        <v>22</v>
      </c>
      <c r="D199" s="24">
        <v>100</v>
      </c>
      <c r="E199" s="24">
        <v>100</v>
      </c>
      <c r="F199" s="24">
        <v>100</v>
      </c>
      <c r="G199" s="24">
        <f t="shared" si="60"/>
        <v>100</v>
      </c>
      <c r="H199" s="24">
        <f t="shared" si="61"/>
        <v>100</v>
      </c>
      <c r="I199" s="30"/>
      <c r="J199" s="22"/>
    </row>
    <row r="200" spans="1:10" ht="63.75">
      <c r="A200" s="336">
        <f t="shared" ref="A200:A204" si="62">A199+1</f>
        <v>6</v>
      </c>
      <c r="B200" s="15" t="s">
        <v>296</v>
      </c>
      <c r="C200" s="337" t="s">
        <v>22</v>
      </c>
      <c r="D200" s="24">
        <v>100</v>
      </c>
      <c r="E200" s="24">
        <v>100</v>
      </c>
      <c r="F200" s="24">
        <v>100</v>
      </c>
      <c r="G200" s="24">
        <f t="shared" si="60"/>
        <v>100</v>
      </c>
      <c r="H200" s="24">
        <f t="shared" si="61"/>
        <v>100</v>
      </c>
      <c r="I200" s="26"/>
      <c r="J200" s="22"/>
    </row>
    <row r="201" spans="1:10" ht="63.75">
      <c r="A201" s="336">
        <f t="shared" si="62"/>
        <v>7</v>
      </c>
      <c r="B201" s="15" t="s">
        <v>297</v>
      </c>
      <c r="C201" s="337" t="s">
        <v>22</v>
      </c>
      <c r="D201" s="24">
        <v>100</v>
      </c>
      <c r="E201" s="24">
        <v>100</v>
      </c>
      <c r="F201" s="24">
        <v>100</v>
      </c>
      <c r="G201" s="24">
        <f t="shared" si="60"/>
        <v>100</v>
      </c>
      <c r="H201" s="24">
        <f t="shared" si="61"/>
        <v>100</v>
      </c>
      <c r="I201" s="30"/>
      <c r="J201" s="22"/>
    </row>
    <row r="202" spans="1:10" ht="51">
      <c r="A202" s="336">
        <f t="shared" si="62"/>
        <v>8</v>
      </c>
      <c r="B202" s="15" t="s">
        <v>298</v>
      </c>
      <c r="C202" s="337" t="s">
        <v>22</v>
      </c>
      <c r="D202" s="24">
        <v>100</v>
      </c>
      <c r="E202" s="24">
        <v>100</v>
      </c>
      <c r="F202" s="24">
        <v>100</v>
      </c>
      <c r="G202" s="24">
        <f t="shared" si="60"/>
        <v>100</v>
      </c>
      <c r="H202" s="24">
        <f t="shared" si="61"/>
        <v>100</v>
      </c>
      <c r="I202" s="30"/>
      <c r="J202" s="22"/>
    </row>
    <row r="203" spans="1:10" ht="38.25">
      <c r="A203" s="336">
        <f t="shared" si="62"/>
        <v>9</v>
      </c>
      <c r="B203" s="15" t="s">
        <v>299</v>
      </c>
      <c r="C203" s="337" t="s">
        <v>22</v>
      </c>
      <c r="D203" s="24">
        <v>100</v>
      </c>
      <c r="E203" s="24">
        <v>100</v>
      </c>
      <c r="F203" s="24">
        <v>100</v>
      </c>
      <c r="G203" s="24">
        <f t="shared" si="60"/>
        <v>100</v>
      </c>
      <c r="H203" s="24">
        <f t="shared" si="61"/>
        <v>100</v>
      </c>
      <c r="I203" s="30"/>
      <c r="J203" s="22"/>
    </row>
    <row r="204" spans="1:10" ht="51">
      <c r="A204" s="336">
        <f t="shared" si="62"/>
        <v>10</v>
      </c>
      <c r="B204" s="15" t="s">
        <v>300</v>
      </c>
      <c r="C204" s="337" t="s">
        <v>22</v>
      </c>
      <c r="D204" s="24">
        <v>100</v>
      </c>
      <c r="E204" s="24">
        <v>100</v>
      </c>
      <c r="F204" s="24">
        <v>100</v>
      </c>
      <c r="G204" s="24">
        <f t="shared" si="60"/>
        <v>100</v>
      </c>
      <c r="H204" s="24">
        <f t="shared" si="61"/>
        <v>100</v>
      </c>
      <c r="I204" s="30"/>
      <c r="J204" s="22"/>
    </row>
    <row r="205" spans="1:10">
      <c r="A205" s="403" t="s">
        <v>301</v>
      </c>
      <c r="B205" s="403"/>
      <c r="C205" s="403"/>
      <c r="D205" s="403"/>
      <c r="E205" s="403"/>
      <c r="F205" s="403"/>
      <c r="G205" s="403"/>
      <c r="H205" s="403"/>
      <c r="I205" s="403"/>
      <c r="J205" s="22"/>
    </row>
    <row r="206" spans="1:10" ht="13.5">
      <c r="A206" s="404" t="s">
        <v>302</v>
      </c>
      <c r="B206" s="404"/>
      <c r="C206" s="404"/>
      <c r="D206" s="404"/>
      <c r="E206" s="404"/>
      <c r="F206" s="404"/>
      <c r="G206" s="404"/>
      <c r="H206" s="404"/>
      <c r="I206" s="404"/>
      <c r="J206" s="22"/>
    </row>
    <row r="207" spans="1:10" ht="63.75">
      <c r="A207" s="348">
        <v>1</v>
      </c>
      <c r="B207" s="347" t="s">
        <v>303</v>
      </c>
      <c r="C207" s="348" t="s">
        <v>22</v>
      </c>
      <c r="D207" s="349">
        <v>24</v>
      </c>
      <c r="E207" s="349">
        <v>25</v>
      </c>
      <c r="F207" s="349">
        <v>25</v>
      </c>
      <c r="G207" s="350">
        <f t="shared" ref="G207:G213" si="63">F207/E207*100</f>
        <v>100</v>
      </c>
      <c r="H207" s="350">
        <f t="shared" ref="H207:H210" si="64">F207/D207*100</f>
        <v>104.16666666666667</v>
      </c>
      <c r="I207" s="347"/>
      <c r="J207" s="22"/>
    </row>
    <row r="208" spans="1:10" ht="38.25">
      <c r="A208" s="348">
        <v>2</v>
      </c>
      <c r="B208" s="347" t="s">
        <v>304</v>
      </c>
      <c r="C208" s="348" t="s">
        <v>16</v>
      </c>
      <c r="D208" s="349">
        <v>42</v>
      </c>
      <c r="E208" s="349">
        <v>44</v>
      </c>
      <c r="F208" s="349">
        <v>44</v>
      </c>
      <c r="G208" s="350">
        <f t="shared" si="63"/>
        <v>100</v>
      </c>
      <c r="H208" s="350">
        <f t="shared" si="64"/>
        <v>104.76190476190477</v>
      </c>
      <c r="I208" s="347"/>
      <c r="J208" s="22"/>
    </row>
    <row r="209" spans="1:10" ht="38.25">
      <c r="A209" s="348">
        <v>3</v>
      </c>
      <c r="B209" s="347" t="s">
        <v>305</v>
      </c>
      <c r="C209" s="348" t="s">
        <v>16</v>
      </c>
      <c r="D209" s="349">
        <v>81</v>
      </c>
      <c r="E209" s="349">
        <v>82</v>
      </c>
      <c r="F209" s="349">
        <v>82</v>
      </c>
      <c r="G209" s="350">
        <f t="shared" si="63"/>
        <v>100</v>
      </c>
      <c r="H209" s="350">
        <f t="shared" si="64"/>
        <v>101.23456790123457</v>
      </c>
      <c r="I209" s="347"/>
      <c r="J209" s="22"/>
    </row>
    <row r="210" spans="1:10" ht="51">
      <c r="A210" s="348">
        <v>4</v>
      </c>
      <c r="B210" s="347" t="s">
        <v>306</v>
      </c>
      <c r="C210" s="348" t="s">
        <v>22</v>
      </c>
      <c r="D210" s="349">
        <v>21</v>
      </c>
      <c r="E210" s="349">
        <v>22</v>
      </c>
      <c r="F210" s="349">
        <v>22</v>
      </c>
      <c r="G210" s="350">
        <f t="shared" si="63"/>
        <v>100</v>
      </c>
      <c r="H210" s="350">
        <f t="shared" si="64"/>
        <v>104.76190476190477</v>
      </c>
      <c r="I210" s="347" t="s">
        <v>307</v>
      </c>
      <c r="J210" s="22"/>
    </row>
    <row r="211" spans="1:10" ht="38.25">
      <c r="A211" s="348">
        <v>5</v>
      </c>
      <c r="B211" s="347" t="s">
        <v>308</v>
      </c>
      <c r="C211" s="348" t="s">
        <v>16</v>
      </c>
      <c r="D211" s="349">
        <v>27</v>
      </c>
      <c r="E211" s="349">
        <v>29</v>
      </c>
      <c r="F211" s="349">
        <v>30</v>
      </c>
      <c r="G211" s="350">
        <f t="shared" si="63"/>
        <v>103.44827586206897</v>
      </c>
      <c r="H211" s="350">
        <v>100</v>
      </c>
      <c r="I211" s="347" t="s">
        <v>309</v>
      </c>
      <c r="J211" s="22"/>
    </row>
    <row r="212" spans="1:10" ht="25.5">
      <c r="A212" s="348">
        <v>6</v>
      </c>
      <c r="B212" s="347" t="s">
        <v>310</v>
      </c>
      <c r="C212" s="348" t="s">
        <v>16</v>
      </c>
      <c r="D212" s="349">
        <v>3</v>
      </c>
      <c r="E212" s="349">
        <v>3</v>
      </c>
      <c r="F212" s="349">
        <v>3</v>
      </c>
      <c r="G212" s="350">
        <f t="shared" si="63"/>
        <v>100</v>
      </c>
      <c r="H212" s="350">
        <f>F212/D212*100</f>
        <v>100</v>
      </c>
      <c r="I212" s="347"/>
      <c r="J212" s="22"/>
    </row>
    <row r="213" spans="1:10" ht="25.5">
      <c r="A213" s="351">
        <v>7</v>
      </c>
      <c r="B213" s="347" t="s">
        <v>311</v>
      </c>
      <c r="C213" s="351" t="s">
        <v>16</v>
      </c>
      <c r="D213" s="352">
        <v>2</v>
      </c>
      <c r="E213" s="352">
        <v>3</v>
      </c>
      <c r="F213" s="352">
        <v>6</v>
      </c>
      <c r="G213" s="350">
        <f t="shared" si="63"/>
        <v>200</v>
      </c>
      <c r="H213" s="350">
        <v>100</v>
      </c>
      <c r="I213" s="353" t="s">
        <v>312</v>
      </c>
      <c r="J213" s="22"/>
    </row>
    <row r="214" spans="1:10">
      <c r="A214" s="405" t="s">
        <v>313</v>
      </c>
      <c r="B214" s="405"/>
      <c r="C214" s="405"/>
      <c r="D214" s="405"/>
      <c r="E214" s="405"/>
      <c r="F214" s="405"/>
      <c r="G214" s="405"/>
      <c r="H214" s="405"/>
      <c r="I214" s="405"/>
      <c r="J214" s="22"/>
    </row>
    <row r="215" spans="1:10" s="52" customFormat="1" ht="76.5">
      <c r="A215" s="343">
        <v>1</v>
      </c>
      <c r="B215" s="344" t="s">
        <v>314</v>
      </c>
      <c r="C215" s="343" t="s">
        <v>22</v>
      </c>
      <c r="D215" s="345">
        <v>13</v>
      </c>
      <c r="E215" s="345">
        <v>13</v>
      </c>
      <c r="F215" s="345">
        <v>13</v>
      </c>
      <c r="G215" s="331">
        <f t="shared" ref="G215:G218" si="65">F215/E215*100</f>
        <v>100</v>
      </c>
      <c r="H215" s="331">
        <f t="shared" ref="H215:H218" si="66">F215/D215*100</f>
        <v>100</v>
      </c>
      <c r="I215" s="346"/>
      <c r="J215" s="51"/>
    </row>
    <row r="216" spans="1:10" s="52" customFormat="1" ht="76.5">
      <c r="A216" s="343">
        <v>2</v>
      </c>
      <c r="B216" s="344" t="s">
        <v>315</v>
      </c>
      <c r="C216" s="343" t="s">
        <v>16</v>
      </c>
      <c r="D216" s="345">
        <v>31</v>
      </c>
      <c r="E216" s="345">
        <v>32</v>
      </c>
      <c r="F216" s="345">
        <v>32</v>
      </c>
      <c r="G216" s="331">
        <f t="shared" si="65"/>
        <v>100</v>
      </c>
      <c r="H216" s="331">
        <f t="shared" si="66"/>
        <v>103.2258064516129</v>
      </c>
      <c r="I216" s="346"/>
      <c r="J216" s="51"/>
    </row>
    <row r="217" spans="1:10" s="52" customFormat="1" ht="51">
      <c r="A217" s="343">
        <v>3</v>
      </c>
      <c r="B217" s="344" t="s">
        <v>316</v>
      </c>
      <c r="C217" s="343" t="s">
        <v>16</v>
      </c>
      <c r="D217" s="345">
        <v>30</v>
      </c>
      <c r="E217" s="345">
        <v>31</v>
      </c>
      <c r="F217" s="345">
        <v>31</v>
      </c>
      <c r="G217" s="331">
        <f t="shared" si="65"/>
        <v>100</v>
      </c>
      <c r="H217" s="331">
        <f t="shared" si="66"/>
        <v>103.33333333333334</v>
      </c>
      <c r="I217" s="346"/>
      <c r="J217" s="51"/>
    </row>
    <row r="218" spans="1:10" s="52" customFormat="1" ht="51">
      <c r="A218" s="343">
        <v>4</v>
      </c>
      <c r="B218" s="344" t="s">
        <v>317</v>
      </c>
      <c r="C218" s="343" t="s">
        <v>16</v>
      </c>
      <c r="D218" s="345">
        <v>77</v>
      </c>
      <c r="E218" s="345">
        <v>78</v>
      </c>
      <c r="F218" s="345">
        <v>78</v>
      </c>
      <c r="G218" s="331">
        <f t="shared" si="65"/>
        <v>100</v>
      </c>
      <c r="H218" s="331">
        <f t="shared" si="66"/>
        <v>101.29870129870129</v>
      </c>
      <c r="I218" s="346"/>
      <c r="J218" s="51"/>
    </row>
    <row r="219" spans="1:10">
      <c r="A219" s="405" t="s">
        <v>318</v>
      </c>
      <c r="B219" s="405"/>
      <c r="C219" s="405"/>
      <c r="D219" s="405"/>
      <c r="E219" s="405"/>
      <c r="F219" s="405"/>
      <c r="G219" s="405"/>
      <c r="H219" s="405"/>
      <c r="I219" s="405"/>
      <c r="J219" s="22"/>
    </row>
    <row r="220" spans="1:10" s="52" customFormat="1" ht="38.25">
      <c r="A220" s="343">
        <v>1</v>
      </c>
      <c r="B220" s="347" t="s">
        <v>319</v>
      </c>
      <c r="C220" s="343" t="s">
        <v>20</v>
      </c>
      <c r="D220" s="345">
        <v>550</v>
      </c>
      <c r="E220" s="345">
        <v>550</v>
      </c>
      <c r="F220" s="345">
        <v>550</v>
      </c>
      <c r="G220" s="331">
        <f>F220/E220*100</f>
        <v>100</v>
      </c>
      <c r="H220" s="331">
        <f>F220/D220*100</f>
        <v>100</v>
      </c>
      <c r="I220" s="346"/>
      <c r="J220" s="51"/>
    </row>
    <row r="221" spans="1:10" ht="29.25" customHeight="1">
      <c r="A221" s="406" t="s">
        <v>320</v>
      </c>
      <c r="B221" s="406"/>
      <c r="C221" s="406"/>
      <c r="D221" s="406"/>
      <c r="E221" s="406"/>
      <c r="F221" s="406"/>
      <c r="G221" s="406"/>
      <c r="H221" s="406"/>
      <c r="I221" s="406"/>
      <c r="J221" s="22"/>
    </row>
    <row r="222" spans="1:10" s="52" customFormat="1" ht="63.75">
      <c r="A222" s="156">
        <v>1</v>
      </c>
      <c r="B222" s="76" t="s">
        <v>321</v>
      </c>
      <c r="C222" s="156" t="s">
        <v>20</v>
      </c>
      <c r="D222" s="78">
        <v>230</v>
      </c>
      <c r="E222" s="78">
        <v>455</v>
      </c>
      <c r="F222" s="78">
        <v>227</v>
      </c>
      <c r="G222" s="67">
        <f t="shared" ref="G222:G228" si="67">F222/E222*100</f>
        <v>49.890109890109891</v>
      </c>
      <c r="H222" s="67">
        <f t="shared" ref="H222:H225" si="68">F222/D222*100</f>
        <v>98.695652173913047</v>
      </c>
      <c r="I222" s="76" t="s">
        <v>322</v>
      </c>
      <c r="J222" s="51"/>
    </row>
    <row r="223" spans="1:10" ht="90">
      <c r="A223" s="156">
        <v>2</v>
      </c>
      <c r="B223" s="63" t="s">
        <v>323</v>
      </c>
      <c r="C223" s="156" t="s">
        <v>324</v>
      </c>
      <c r="D223" s="67">
        <v>6</v>
      </c>
      <c r="E223" s="67">
        <v>7</v>
      </c>
      <c r="F223" s="67">
        <v>8</v>
      </c>
      <c r="G223" s="67">
        <f t="shared" si="67"/>
        <v>114.28571428571428</v>
      </c>
      <c r="H223" s="67">
        <f t="shared" si="68"/>
        <v>133.33333333333331</v>
      </c>
      <c r="I223" s="63" t="s">
        <v>325</v>
      </c>
      <c r="J223" s="22"/>
    </row>
    <row r="224" spans="1:10" ht="30">
      <c r="A224" s="156">
        <v>3</v>
      </c>
      <c r="B224" s="63" t="s">
        <v>326</v>
      </c>
      <c r="C224" s="156" t="s">
        <v>324</v>
      </c>
      <c r="D224" s="78">
        <v>12</v>
      </c>
      <c r="E224" s="78">
        <v>13</v>
      </c>
      <c r="F224" s="78">
        <v>15</v>
      </c>
      <c r="G224" s="67">
        <f t="shared" si="67"/>
        <v>115.38461538461537</v>
      </c>
      <c r="H224" s="67">
        <f t="shared" si="68"/>
        <v>125</v>
      </c>
      <c r="I224" s="63" t="s">
        <v>327</v>
      </c>
      <c r="J224" s="22"/>
    </row>
    <row r="225" spans="1:10" ht="75">
      <c r="A225" s="156">
        <v>4</v>
      </c>
      <c r="B225" s="63" t="s">
        <v>328</v>
      </c>
      <c r="C225" s="156" t="s">
        <v>324</v>
      </c>
      <c r="D225" s="78">
        <v>0</v>
      </c>
      <c r="E225" s="78">
        <v>3</v>
      </c>
      <c r="F225" s="78">
        <v>2</v>
      </c>
      <c r="G225" s="67">
        <f t="shared" si="67"/>
        <v>66.666666666666657</v>
      </c>
      <c r="H225" s="67" t="e">
        <f t="shared" si="68"/>
        <v>#DIV/0!</v>
      </c>
      <c r="I225" s="354" t="s">
        <v>875</v>
      </c>
      <c r="J225" s="22"/>
    </row>
    <row r="226" spans="1:10" ht="105">
      <c r="A226" s="156">
        <v>5</v>
      </c>
      <c r="B226" s="63" t="s">
        <v>329</v>
      </c>
      <c r="C226" s="156" t="s">
        <v>324</v>
      </c>
      <c r="D226" s="78">
        <v>8</v>
      </c>
      <c r="E226" s="78">
        <v>3</v>
      </c>
      <c r="F226" s="78">
        <v>10</v>
      </c>
      <c r="G226" s="67">
        <f t="shared" si="67"/>
        <v>333.33333333333337</v>
      </c>
      <c r="H226" s="67">
        <v>100</v>
      </c>
      <c r="I226" s="63" t="s">
        <v>330</v>
      </c>
      <c r="J226" s="22"/>
    </row>
    <row r="227" spans="1:10" s="52" customFormat="1" ht="90">
      <c r="A227" s="156">
        <v>6</v>
      </c>
      <c r="B227" s="355" t="s">
        <v>331</v>
      </c>
      <c r="C227" s="156" t="s">
        <v>20</v>
      </c>
      <c r="D227" s="78">
        <v>81</v>
      </c>
      <c r="E227" s="78">
        <v>50</v>
      </c>
      <c r="F227" s="78">
        <v>83</v>
      </c>
      <c r="G227" s="67">
        <f t="shared" si="67"/>
        <v>166</v>
      </c>
      <c r="H227" s="67">
        <f t="shared" ref="H227:H228" si="69">F227/D227*100</f>
        <v>102.46913580246914</v>
      </c>
      <c r="I227" s="63" t="s">
        <v>332</v>
      </c>
      <c r="J227" s="51"/>
    </row>
    <row r="228" spans="1:10" s="52" customFormat="1" ht="165">
      <c r="A228" s="156">
        <v>7</v>
      </c>
      <c r="B228" s="63" t="s">
        <v>333</v>
      </c>
      <c r="C228" s="156" t="s">
        <v>20</v>
      </c>
      <c r="D228" s="78">
        <v>1196</v>
      </c>
      <c r="E228" s="78">
        <v>1200</v>
      </c>
      <c r="F228" s="78">
        <v>292</v>
      </c>
      <c r="G228" s="67">
        <f t="shared" si="67"/>
        <v>24.333333333333336</v>
      </c>
      <c r="H228" s="67">
        <f t="shared" si="69"/>
        <v>24.414715719063544</v>
      </c>
      <c r="I228" s="63" t="s">
        <v>876</v>
      </c>
      <c r="J228" s="51"/>
    </row>
    <row r="229" spans="1:10">
      <c r="A229" s="397" t="s">
        <v>334</v>
      </c>
      <c r="B229" s="397"/>
      <c r="C229" s="397"/>
      <c r="D229" s="397"/>
      <c r="E229" s="397"/>
      <c r="F229" s="397"/>
      <c r="G229" s="397"/>
      <c r="H229" s="397"/>
      <c r="I229" s="397"/>
    </row>
    <row r="230" spans="1:10" ht="180">
      <c r="A230" s="157">
        <v>1</v>
      </c>
      <c r="B230" s="158" t="s">
        <v>335</v>
      </c>
      <c r="C230" s="157" t="s">
        <v>20</v>
      </c>
      <c r="D230" s="157">
        <v>480</v>
      </c>
      <c r="E230" s="157">
        <v>716</v>
      </c>
      <c r="F230" s="157">
        <v>559</v>
      </c>
      <c r="G230" s="13">
        <f t="shared" ref="G230:G241" si="70">F230/E230*100</f>
        <v>78.072625698324032</v>
      </c>
      <c r="H230" s="13">
        <f t="shared" ref="H230:H241" si="71">F230/D230*100</f>
        <v>116.45833333333333</v>
      </c>
      <c r="I230" s="59" t="s">
        <v>877</v>
      </c>
    </row>
    <row r="231" spans="1:10" ht="165">
      <c r="A231" s="157">
        <v>2</v>
      </c>
      <c r="B231" s="158" t="s">
        <v>336</v>
      </c>
      <c r="C231" s="157" t="s">
        <v>20</v>
      </c>
      <c r="D231" s="157">
        <v>712</v>
      </c>
      <c r="E231" s="157">
        <v>767</v>
      </c>
      <c r="F231" s="157">
        <v>662</v>
      </c>
      <c r="G231" s="13">
        <f t="shared" si="70"/>
        <v>86.3102998696219</v>
      </c>
      <c r="H231" s="13">
        <f t="shared" si="71"/>
        <v>92.977528089887642</v>
      </c>
      <c r="I231" s="59" t="s">
        <v>337</v>
      </c>
    </row>
    <row r="232" spans="1:10" ht="51">
      <c r="A232" s="157">
        <v>3</v>
      </c>
      <c r="B232" s="158" t="s">
        <v>338</v>
      </c>
      <c r="C232" s="157" t="s">
        <v>20</v>
      </c>
      <c r="D232" s="157">
        <v>81</v>
      </c>
      <c r="E232" s="157">
        <v>85</v>
      </c>
      <c r="F232" s="157">
        <v>71</v>
      </c>
      <c r="G232" s="13">
        <f t="shared" si="70"/>
        <v>83.529411764705884</v>
      </c>
      <c r="H232" s="13">
        <f t="shared" si="71"/>
        <v>87.654320987654316</v>
      </c>
      <c r="I232" s="158" t="s">
        <v>878</v>
      </c>
    </row>
    <row r="233" spans="1:10" ht="25.5">
      <c r="A233" s="157">
        <v>4</v>
      </c>
      <c r="B233" s="158" t="s">
        <v>340</v>
      </c>
      <c r="C233" s="157" t="s">
        <v>20</v>
      </c>
      <c r="D233" s="157">
        <v>100</v>
      </c>
      <c r="E233" s="157">
        <v>90</v>
      </c>
      <c r="F233" s="157">
        <v>67</v>
      </c>
      <c r="G233" s="13">
        <f t="shared" si="70"/>
        <v>74.444444444444443</v>
      </c>
      <c r="H233" s="13">
        <f t="shared" si="71"/>
        <v>67</v>
      </c>
      <c r="I233" s="158" t="s">
        <v>878</v>
      </c>
    </row>
    <row r="234" spans="1:10" ht="165.75">
      <c r="A234" s="10">
        <v>5</v>
      </c>
      <c r="B234" s="11" t="s">
        <v>341</v>
      </c>
      <c r="C234" s="10" t="s">
        <v>20</v>
      </c>
      <c r="D234" s="8">
        <v>417</v>
      </c>
      <c r="E234" s="8">
        <v>353</v>
      </c>
      <c r="F234" s="8">
        <v>437</v>
      </c>
      <c r="G234" s="31">
        <f t="shared" si="70"/>
        <v>123.79603399433428</v>
      </c>
      <c r="H234" s="31">
        <f t="shared" si="71"/>
        <v>104.79616306954436</v>
      </c>
      <c r="I234" s="59" t="s">
        <v>342</v>
      </c>
    </row>
    <row r="235" spans="1:10" ht="38.25">
      <c r="A235" s="155">
        <v>6</v>
      </c>
      <c r="B235" s="15" t="s">
        <v>343</v>
      </c>
      <c r="C235" s="155" t="s">
        <v>20</v>
      </c>
      <c r="D235" s="155">
        <v>339</v>
      </c>
      <c r="E235" s="155">
        <v>500</v>
      </c>
      <c r="F235" s="155">
        <v>341</v>
      </c>
      <c r="G235" s="24">
        <f t="shared" si="70"/>
        <v>68.2</v>
      </c>
      <c r="H235" s="24">
        <f t="shared" si="71"/>
        <v>100.58997050147494</v>
      </c>
      <c r="I235" s="15" t="s">
        <v>339</v>
      </c>
    </row>
    <row r="236" spans="1:10" ht="25.5">
      <c r="A236" s="155">
        <v>7</v>
      </c>
      <c r="B236" s="15" t="s">
        <v>344</v>
      </c>
      <c r="C236" s="155" t="s">
        <v>16</v>
      </c>
      <c r="D236" s="155">
        <v>1</v>
      </c>
      <c r="E236" s="155">
        <v>1</v>
      </c>
      <c r="F236" s="155">
        <v>1</v>
      </c>
      <c r="G236" s="24">
        <f t="shared" si="70"/>
        <v>100</v>
      </c>
      <c r="H236" s="24">
        <f t="shared" si="71"/>
        <v>100</v>
      </c>
      <c r="I236" s="356"/>
    </row>
    <row r="237" spans="1:10" ht="75">
      <c r="A237" s="155">
        <v>8</v>
      </c>
      <c r="B237" s="15" t="s">
        <v>345</v>
      </c>
      <c r="C237" s="155" t="s">
        <v>20</v>
      </c>
      <c r="D237" s="34">
        <v>780</v>
      </c>
      <c r="E237" s="34">
        <v>1020</v>
      </c>
      <c r="F237" s="155">
        <v>754</v>
      </c>
      <c r="G237" s="24">
        <f t="shared" si="70"/>
        <v>73.921568627450981</v>
      </c>
      <c r="H237" s="24">
        <f t="shared" si="71"/>
        <v>96.666666666666671</v>
      </c>
      <c r="I237" s="25" t="s">
        <v>346</v>
      </c>
    </row>
    <row r="238" spans="1:10" ht="135">
      <c r="A238" s="155">
        <v>9</v>
      </c>
      <c r="B238" s="15" t="s">
        <v>347</v>
      </c>
      <c r="C238" s="155" t="s">
        <v>20</v>
      </c>
      <c r="D238" s="155">
        <v>524</v>
      </c>
      <c r="E238" s="155">
        <v>600</v>
      </c>
      <c r="F238" s="155">
        <v>526</v>
      </c>
      <c r="G238" s="24">
        <f t="shared" si="70"/>
        <v>87.666666666666671</v>
      </c>
      <c r="H238" s="24">
        <f t="shared" si="71"/>
        <v>100.38167938931298</v>
      </c>
      <c r="I238" s="59" t="s">
        <v>879</v>
      </c>
    </row>
    <row r="239" spans="1:10" ht="105">
      <c r="A239" s="155">
        <v>10</v>
      </c>
      <c r="B239" s="15" t="s">
        <v>348</v>
      </c>
      <c r="C239" s="155" t="s">
        <v>20</v>
      </c>
      <c r="D239" s="155">
        <v>68</v>
      </c>
      <c r="E239" s="155">
        <v>97</v>
      </c>
      <c r="F239" s="155">
        <v>61</v>
      </c>
      <c r="G239" s="24">
        <f t="shared" si="70"/>
        <v>62.886597938144327</v>
      </c>
      <c r="H239" s="24">
        <f t="shared" si="71"/>
        <v>89.705882352941174</v>
      </c>
      <c r="I239" s="357" t="s">
        <v>349</v>
      </c>
    </row>
    <row r="240" spans="1:10" ht="76.5">
      <c r="A240" s="155">
        <v>11</v>
      </c>
      <c r="B240" s="15" t="s">
        <v>350</v>
      </c>
      <c r="C240" s="155" t="s">
        <v>22</v>
      </c>
      <c r="D240" s="155">
        <v>69</v>
      </c>
      <c r="E240" s="155">
        <v>70</v>
      </c>
      <c r="F240" s="155">
        <v>89</v>
      </c>
      <c r="G240" s="24">
        <f t="shared" si="70"/>
        <v>127.14285714285714</v>
      </c>
      <c r="H240" s="24">
        <f t="shared" si="71"/>
        <v>128.98550724637681</v>
      </c>
      <c r="I240" s="358" t="s">
        <v>351</v>
      </c>
    </row>
    <row r="241" spans="1:9" ht="76.5">
      <c r="A241" s="155">
        <v>12</v>
      </c>
      <c r="B241" s="15" t="s">
        <v>352</v>
      </c>
      <c r="C241" s="155" t="s">
        <v>22</v>
      </c>
      <c r="D241" s="24">
        <v>86</v>
      </c>
      <c r="E241" s="24">
        <v>82</v>
      </c>
      <c r="F241" s="24">
        <v>87</v>
      </c>
      <c r="G241" s="24">
        <f t="shared" si="70"/>
        <v>106.09756097560977</v>
      </c>
      <c r="H241" s="24">
        <f t="shared" si="71"/>
        <v>101.16279069767442</v>
      </c>
      <c r="I241" s="358" t="s">
        <v>353</v>
      </c>
    </row>
    <row r="242" spans="1:9" ht="32.25" customHeight="1">
      <c r="A242" s="397" t="s">
        <v>354</v>
      </c>
      <c r="B242" s="397"/>
      <c r="C242" s="397"/>
      <c r="D242" s="397"/>
      <c r="E242" s="397"/>
      <c r="F242" s="397"/>
      <c r="G242" s="397"/>
      <c r="H242" s="397"/>
      <c r="I242" s="397"/>
    </row>
    <row r="243" spans="1:9" ht="102">
      <c r="A243" s="156">
        <v>1</v>
      </c>
      <c r="B243" s="15" t="s">
        <v>355</v>
      </c>
      <c r="C243" s="156" t="s">
        <v>216</v>
      </c>
      <c r="D243" s="156">
        <v>0</v>
      </c>
      <c r="E243" s="156">
        <v>12</v>
      </c>
      <c r="F243" s="156">
        <v>13</v>
      </c>
      <c r="G243" s="67">
        <f t="shared" ref="G243:G246" si="72">F243/E243*100</f>
        <v>108.33333333333333</v>
      </c>
      <c r="H243" s="67" t="e">
        <f t="shared" ref="H243:H246" si="73">F243/D243*100</f>
        <v>#DIV/0!</v>
      </c>
      <c r="I243" s="65"/>
    </row>
    <row r="244" spans="1:9" ht="51">
      <c r="A244" s="156">
        <v>2</v>
      </c>
      <c r="B244" s="15" t="s">
        <v>356</v>
      </c>
      <c r="C244" s="156" t="s">
        <v>22</v>
      </c>
      <c r="D244" s="156">
        <v>89</v>
      </c>
      <c r="E244" s="156">
        <v>91</v>
      </c>
      <c r="F244" s="156">
        <v>91</v>
      </c>
      <c r="G244" s="67">
        <f t="shared" si="72"/>
        <v>100</v>
      </c>
      <c r="H244" s="67">
        <f t="shared" si="73"/>
        <v>102.24719101123596</v>
      </c>
      <c r="I244" s="42"/>
    </row>
    <row r="245" spans="1:9" ht="51">
      <c r="A245" s="156">
        <v>3</v>
      </c>
      <c r="B245" s="15" t="s">
        <v>357</v>
      </c>
      <c r="C245" s="156" t="s">
        <v>216</v>
      </c>
      <c r="D245" s="156">
        <v>1</v>
      </c>
      <c r="E245" s="156">
        <v>1</v>
      </c>
      <c r="F245" s="156">
        <v>1</v>
      </c>
      <c r="G245" s="67">
        <f t="shared" si="72"/>
        <v>100</v>
      </c>
      <c r="H245" s="67">
        <f t="shared" si="73"/>
        <v>100</v>
      </c>
      <c r="I245" s="42"/>
    </row>
    <row r="246" spans="1:9" ht="89.25">
      <c r="A246" s="156">
        <v>4</v>
      </c>
      <c r="B246" s="15" t="s">
        <v>358</v>
      </c>
      <c r="C246" s="156" t="s">
        <v>359</v>
      </c>
      <c r="D246" s="156">
        <v>0</v>
      </c>
      <c r="E246" s="156">
        <v>6</v>
      </c>
      <c r="F246" s="156">
        <v>8</v>
      </c>
      <c r="G246" s="67">
        <f t="shared" si="72"/>
        <v>133.33333333333331</v>
      </c>
      <c r="H246" s="67" t="e">
        <f t="shared" si="73"/>
        <v>#DIV/0!</v>
      </c>
      <c r="I246" s="42"/>
    </row>
    <row r="247" spans="1:9">
      <c r="A247" s="407" t="s">
        <v>360</v>
      </c>
      <c r="B247" s="407"/>
      <c r="C247" s="407"/>
      <c r="D247" s="407"/>
      <c r="E247" s="407"/>
      <c r="F247" s="407"/>
      <c r="G247" s="407"/>
      <c r="H247" s="407"/>
      <c r="I247" s="407"/>
    </row>
    <row r="248" spans="1:9">
      <c r="A248" s="408" t="s">
        <v>361</v>
      </c>
      <c r="B248" s="408"/>
      <c r="C248" s="408"/>
      <c r="D248" s="408"/>
      <c r="E248" s="408"/>
      <c r="F248" s="408"/>
      <c r="G248" s="408"/>
      <c r="H248" s="408"/>
      <c r="I248" s="408"/>
    </row>
    <row r="249" spans="1:9" ht="15">
      <c r="A249" s="409">
        <v>1</v>
      </c>
      <c r="B249" s="410" t="s">
        <v>362</v>
      </c>
      <c r="C249" s="66" t="s">
        <v>216</v>
      </c>
      <c r="D249" s="32">
        <v>119</v>
      </c>
      <c r="E249" s="32">
        <v>125</v>
      </c>
      <c r="F249" s="32">
        <v>101</v>
      </c>
      <c r="G249" s="24">
        <f t="shared" ref="G249:G282" si="74">F249/E249*100</f>
        <v>80.800000000000011</v>
      </c>
      <c r="H249" s="67">
        <f t="shared" ref="H249:H282" si="75">F249/D249*100</f>
        <v>84.87394957983193</v>
      </c>
      <c r="I249" s="411" t="s">
        <v>363</v>
      </c>
    </row>
    <row r="250" spans="1:9" ht="21" customHeight="1">
      <c r="A250" s="409"/>
      <c r="B250" s="410"/>
      <c r="C250" s="62" t="s">
        <v>364</v>
      </c>
      <c r="D250" s="32">
        <v>132</v>
      </c>
      <c r="E250" s="32">
        <v>119</v>
      </c>
      <c r="F250" s="32">
        <v>89.5</v>
      </c>
      <c r="G250" s="24">
        <f t="shared" si="74"/>
        <v>75.210084033613441</v>
      </c>
      <c r="H250" s="67">
        <f t="shared" si="75"/>
        <v>67.803030303030297</v>
      </c>
      <c r="I250" s="411"/>
    </row>
    <row r="251" spans="1:9">
      <c r="A251" s="409">
        <f>A249+1</f>
        <v>2</v>
      </c>
      <c r="B251" s="410" t="s">
        <v>365</v>
      </c>
      <c r="C251" s="62" t="s">
        <v>216</v>
      </c>
      <c r="D251" s="34">
        <v>720125</v>
      </c>
      <c r="E251" s="34">
        <v>38300</v>
      </c>
      <c r="F251" s="34">
        <v>265805</v>
      </c>
      <c r="G251" s="24">
        <f t="shared" si="74"/>
        <v>694.0078328981723</v>
      </c>
      <c r="H251" s="67">
        <f t="shared" si="75"/>
        <v>36.91095295955563</v>
      </c>
      <c r="I251" s="412" t="s">
        <v>366</v>
      </c>
    </row>
    <row r="252" spans="1:9">
      <c r="A252" s="409"/>
      <c r="B252" s="410"/>
      <c r="C252" s="62" t="s">
        <v>367</v>
      </c>
      <c r="D252" s="34">
        <v>60000</v>
      </c>
      <c r="E252" s="34">
        <v>4900</v>
      </c>
      <c r="F252" s="34">
        <v>6083</v>
      </c>
      <c r="G252" s="24">
        <f t="shared" si="74"/>
        <v>124.14285714285714</v>
      </c>
      <c r="H252" s="67">
        <f t="shared" si="75"/>
        <v>10.138333333333334</v>
      </c>
      <c r="I252" s="412"/>
    </row>
    <row r="253" spans="1:9" ht="38.25">
      <c r="A253" s="32">
        <f>A251+1</f>
        <v>3</v>
      </c>
      <c r="B253" s="15" t="s">
        <v>368</v>
      </c>
      <c r="C253" s="62" t="s">
        <v>216</v>
      </c>
      <c r="D253" s="32">
        <v>1826</v>
      </c>
      <c r="E253" s="32">
        <v>600</v>
      </c>
      <c r="F253" s="34">
        <v>1662</v>
      </c>
      <c r="G253" s="24">
        <f t="shared" si="74"/>
        <v>277</v>
      </c>
      <c r="H253" s="67">
        <f t="shared" si="75"/>
        <v>91.018619934282583</v>
      </c>
      <c r="I253" s="68" t="s">
        <v>369</v>
      </c>
    </row>
    <row r="254" spans="1:9" ht="25.5">
      <c r="A254" s="32">
        <f t="shared" ref="A254:A255" si="76">A253+1</f>
        <v>4</v>
      </c>
      <c r="B254" s="15" t="s">
        <v>370</v>
      </c>
      <c r="C254" s="62" t="s">
        <v>216</v>
      </c>
      <c r="D254" s="32">
        <v>921</v>
      </c>
      <c r="E254" s="32">
        <v>900</v>
      </c>
      <c r="F254" s="32">
        <v>614</v>
      </c>
      <c r="G254" s="24">
        <f t="shared" si="74"/>
        <v>68.222222222222214</v>
      </c>
      <c r="H254" s="67">
        <f t="shared" si="75"/>
        <v>66.666666666666657</v>
      </c>
      <c r="I254" s="68" t="s">
        <v>371</v>
      </c>
    </row>
    <row r="255" spans="1:9">
      <c r="A255" s="409">
        <f t="shared" si="76"/>
        <v>5</v>
      </c>
      <c r="B255" s="410" t="s">
        <v>372</v>
      </c>
      <c r="C255" s="413" t="s">
        <v>216</v>
      </c>
      <c r="D255" s="32">
        <v>603</v>
      </c>
      <c r="E255" s="32">
        <v>280</v>
      </c>
      <c r="F255" s="32">
        <v>126</v>
      </c>
      <c r="G255" s="24">
        <f t="shared" si="74"/>
        <v>45</v>
      </c>
      <c r="H255" s="67">
        <f t="shared" si="75"/>
        <v>20.8955223880597</v>
      </c>
      <c r="I255" s="414" t="s">
        <v>373</v>
      </c>
    </row>
    <row r="256" spans="1:9">
      <c r="A256" s="409"/>
      <c r="B256" s="410"/>
      <c r="C256" s="413"/>
      <c r="D256" s="32">
        <v>355</v>
      </c>
      <c r="E256" s="32">
        <v>45</v>
      </c>
      <c r="F256" s="32">
        <v>114</v>
      </c>
      <c r="G256" s="24">
        <f t="shared" si="74"/>
        <v>253.33333333333331</v>
      </c>
      <c r="H256" s="67">
        <f t="shared" si="75"/>
        <v>32.112676056338032</v>
      </c>
      <c r="I256" s="414"/>
    </row>
    <row r="257" spans="1:9" ht="25.5">
      <c r="A257" s="32">
        <f>A255+1</f>
        <v>6</v>
      </c>
      <c r="B257" s="15" t="s">
        <v>374</v>
      </c>
      <c r="C257" s="62" t="s">
        <v>375</v>
      </c>
      <c r="D257" s="32">
        <v>0</v>
      </c>
      <c r="E257" s="32">
        <v>21</v>
      </c>
      <c r="F257" s="32">
        <v>0</v>
      </c>
      <c r="G257" s="24">
        <f t="shared" si="74"/>
        <v>0</v>
      </c>
      <c r="H257" s="67" t="e">
        <f t="shared" si="75"/>
        <v>#DIV/0!</v>
      </c>
      <c r="I257" s="68" t="s">
        <v>376</v>
      </c>
    </row>
    <row r="258" spans="1:9" ht="25.5">
      <c r="A258" s="32">
        <f t="shared" ref="A258:A280" si="77">A257+1</f>
        <v>7</v>
      </c>
      <c r="B258" s="15" t="s">
        <v>377</v>
      </c>
      <c r="C258" s="62" t="s">
        <v>216</v>
      </c>
      <c r="D258" s="34">
        <v>0</v>
      </c>
      <c r="E258" s="34">
        <v>14350</v>
      </c>
      <c r="F258" s="32">
        <v>0</v>
      </c>
      <c r="G258" s="24">
        <f t="shared" si="74"/>
        <v>0</v>
      </c>
      <c r="H258" s="67" t="e">
        <f t="shared" si="75"/>
        <v>#DIV/0!</v>
      </c>
      <c r="I258" s="68" t="s">
        <v>378</v>
      </c>
    </row>
    <row r="259" spans="1:9" ht="63.75">
      <c r="A259" s="32">
        <f t="shared" si="77"/>
        <v>8</v>
      </c>
      <c r="B259" s="15" t="s">
        <v>379</v>
      </c>
      <c r="C259" s="62" t="s">
        <v>364</v>
      </c>
      <c r="D259" s="32">
        <v>197.11</v>
      </c>
      <c r="E259" s="32">
        <v>208.83</v>
      </c>
      <c r="F259" s="32">
        <v>197.11</v>
      </c>
      <c r="G259" s="24">
        <f t="shared" si="74"/>
        <v>94.387779533591925</v>
      </c>
      <c r="H259" s="67">
        <f t="shared" si="75"/>
        <v>100</v>
      </c>
      <c r="I259" s="68" t="s">
        <v>380</v>
      </c>
    </row>
    <row r="260" spans="1:9" ht="38.25">
      <c r="A260" s="69">
        <f t="shared" si="77"/>
        <v>9</v>
      </c>
      <c r="B260" s="15" t="s">
        <v>381</v>
      </c>
      <c r="C260" s="62" t="s">
        <v>216</v>
      </c>
      <c r="D260" s="32">
        <v>14</v>
      </c>
      <c r="E260" s="32">
        <v>13</v>
      </c>
      <c r="F260" s="32">
        <v>15</v>
      </c>
      <c r="G260" s="24">
        <f t="shared" si="74"/>
        <v>115.38461538461537</v>
      </c>
      <c r="H260" s="67">
        <f t="shared" si="75"/>
        <v>107.14285714285714</v>
      </c>
      <c r="I260" s="68" t="s">
        <v>382</v>
      </c>
    </row>
    <row r="261" spans="1:9" ht="25.5">
      <c r="A261" s="69">
        <f t="shared" si="77"/>
        <v>10</v>
      </c>
      <c r="B261" s="15" t="s">
        <v>383</v>
      </c>
      <c r="C261" s="62" t="s">
        <v>216</v>
      </c>
      <c r="D261" s="32">
        <v>16</v>
      </c>
      <c r="E261" s="32">
        <v>18</v>
      </c>
      <c r="F261" s="32">
        <v>16</v>
      </c>
      <c r="G261" s="24">
        <f t="shared" si="74"/>
        <v>88.888888888888886</v>
      </c>
      <c r="H261" s="67">
        <f t="shared" si="75"/>
        <v>100</v>
      </c>
      <c r="I261" s="68" t="s">
        <v>384</v>
      </c>
    </row>
    <row r="262" spans="1:9" ht="25.5">
      <c r="A262" s="69">
        <f t="shared" si="77"/>
        <v>11</v>
      </c>
      <c r="B262" s="15" t="s">
        <v>385</v>
      </c>
      <c r="C262" s="62" t="s">
        <v>216</v>
      </c>
      <c r="D262" s="32">
        <v>55</v>
      </c>
      <c r="E262" s="32">
        <v>8</v>
      </c>
      <c r="F262" s="32">
        <v>124</v>
      </c>
      <c r="G262" s="24">
        <f t="shared" si="74"/>
        <v>1550</v>
      </c>
      <c r="H262" s="67">
        <f t="shared" si="75"/>
        <v>225.45454545454544</v>
      </c>
      <c r="I262" s="68" t="s">
        <v>386</v>
      </c>
    </row>
    <row r="263" spans="1:9" ht="25.5">
      <c r="A263" s="69">
        <f t="shared" si="77"/>
        <v>12</v>
      </c>
      <c r="B263" s="15" t="s">
        <v>387</v>
      </c>
      <c r="C263" s="62" t="s">
        <v>216</v>
      </c>
      <c r="D263" s="34">
        <v>21049</v>
      </c>
      <c r="E263" s="34">
        <v>19750</v>
      </c>
      <c r="F263" s="34">
        <v>23745</v>
      </c>
      <c r="G263" s="24">
        <f t="shared" si="74"/>
        <v>120.22784810126583</v>
      </c>
      <c r="H263" s="67">
        <f t="shared" si="75"/>
        <v>112.80820941612428</v>
      </c>
      <c r="I263" s="68" t="s">
        <v>388</v>
      </c>
    </row>
    <row r="264" spans="1:9" ht="25.5">
      <c r="A264" s="69">
        <f t="shared" si="77"/>
        <v>13</v>
      </c>
      <c r="B264" s="15" t="s">
        <v>389</v>
      </c>
      <c r="C264" s="62" t="s">
        <v>390</v>
      </c>
      <c r="D264" s="70">
        <v>15399.567999999999</v>
      </c>
      <c r="E264" s="34">
        <v>14440</v>
      </c>
      <c r="F264" s="71">
        <v>15909.15</v>
      </c>
      <c r="G264" s="24">
        <f t="shared" si="74"/>
        <v>110.17416897506924</v>
      </c>
      <c r="H264" s="67">
        <f t="shared" si="75"/>
        <v>103.30906685174546</v>
      </c>
      <c r="I264" s="68" t="s">
        <v>388</v>
      </c>
    </row>
    <row r="265" spans="1:9" ht="25.5">
      <c r="A265" s="69">
        <f t="shared" si="77"/>
        <v>14</v>
      </c>
      <c r="B265" s="15" t="s">
        <v>391</v>
      </c>
      <c r="C265" s="62" t="s">
        <v>22</v>
      </c>
      <c r="D265" s="32">
        <v>98.5</v>
      </c>
      <c r="E265" s="32">
        <v>98.7</v>
      </c>
      <c r="F265" s="32">
        <v>98.5</v>
      </c>
      <c r="G265" s="24">
        <f t="shared" si="74"/>
        <v>99.79736575481256</v>
      </c>
      <c r="H265" s="67">
        <f t="shared" si="75"/>
        <v>100</v>
      </c>
      <c r="I265" s="68"/>
    </row>
    <row r="266" spans="1:9" ht="38.25">
      <c r="A266" s="69">
        <f t="shared" si="77"/>
        <v>15</v>
      </c>
      <c r="B266" s="68" t="s">
        <v>392</v>
      </c>
      <c r="C266" s="359" t="s">
        <v>216</v>
      </c>
      <c r="D266" s="69">
        <v>0</v>
      </c>
      <c r="E266" s="69">
        <v>119</v>
      </c>
      <c r="F266" s="69">
        <v>0</v>
      </c>
      <c r="G266" s="338">
        <f t="shared" si="74"/>
        <v>0</v>
      </c>
      <c r="H266" s="360" t="e">
        <f t="shared" si="75"/>
        <v>#DIV/0!</v>
      </c>
      <c r="I266" s="68" t="s">
        <v>393</v>
      </c>
    </row>
    <row r="267" spans="1:9" ht="63.75">
      <c r="A267" s="69">
        <f t="shared" si="77"/>
        <v>16</v>
      </c>
      <c r="B267" s="15" t="s">
        <v>394</v>
      </c>
      <c r="C267" s="62" t="s">
        <v>22</v>
      </c>
      <c r="D267" s="32">
        <v>98.6</v>
      </c>
      <c r="E267" s="32">
        <v>98.7</v>
      </c>
      <c r="F267" s="32">
        <v>98.7</v>
      </c>
      <c r="G267" s="24">
        <f t="shared" si="74"/>
        <v>100</v>
      </c>
      <c r="H267" s="67">
        <f t="shared" si="75"/>
        <v>100.10141987829616</v>
      </c>
      <c r="I267" s="68"/>
    </row>
    <row r="268" spans="1:9" ht="38.25">
      <c r="A268" s="69">
        <f t="shared" si="77"/>
        <v>17</v>
      </c>
      <c r="B268" s="15" t="s">
        <v>395</v>
      </c>
      <c r="C268" s="62" t="s">
        <v>22</v>
      </c>
      <c r="D268" s="32">
        <v>22.5</v>
      </c>
      <c r="E268" s="32">
        <v>22.1</v>
      </c>
      <c r="F268" s="32">
        <v>22.1</v>
      </c>
      <c r="G268" s="24">
        <f t="shared" si="74"/>
        <v>100</v>
      </c>
      <c r="H268" s="67">
        <f t="shared" si="75"/>
        <v>98.222222222222229</v>
      </c>
      <c r="I268" s="68"/>
    </row>
    <row r="269" spans="1:9" ht="25.5">
      <c r="A269" s="69">
        <f t="shared" si="77"/>
        <v>18</v>
      </c>
      <c r="B269" s="15" t="s">
        <v>396</v>
      </c>
      <c r="C269" s="62" t="s">
        <v>364</v>
      </c>
      <c r="D269" s="32">
        <v>0</v>
      </c>
      <c r="E269" s="32">
        <v>24.2</v>
      </c>
      <c r="F269" s="32">
        <v>0</v>
      </c>
      <c r="G269" s="24">
        <f t="shared" si="74"/>
        <v>0</v>
      </c>
      <c r="H269" s="67" t="e">
        <f t="shared" si="75"/>
        <v>#DIV/0!</v>
      </c>
      <c r="I269" s="68" t="s">
        <v>397</v>
      </c>
    </row>
    <row r="270" spans="1:9" ht="25.5">
      <c r="A270" s="69">
        <f t="shared" si="77"/>
        <v>19</v>
      </c>
      <c r="B270" s="15" t="s">
        <v>398</v>
      </c>
      <c r="C270" s="62" t="s">
        <v>216</v>
      </c>
      <c r="D270" s="32">
        <v>0</v>
      </c>
      <c r="E270" s="32">
        <v>2</v>
      </c>
      <c r="F270" s="32">
        <v>0</v>
      </c>
      <c r="G270" s="24">
        <f t="shared" si="74"/>
        <v>0</v>
      </c>
      <c r="H270" s="67" t="e">
        <f t="shared" si="75"/>
        <v>#DIV/0!</v>
      </c>
      <c r="I270" s="15" t="s">
        <v>399</v>
      </c>
    </row>
    <row r="271" spans="1:9" ht="38.25">
      <c r="A271" s="69">
        <f t="shared" si="77"/>
        <v>20</v>
      </c>
      <c r="B271" s="15" t="s">
        <v>400</v>
      </c>
      <c r="C271" s="62" t="s">
        <v>216</v>
      </c>
      <c r="D271" s="32">
        <v>70</v>
      </c>
      <c r="E271" s="32">
        <v>197</v>
      </c>
      <c r="F271" s="32">
        <v>62</v>
      </c>
      <c r="G271" s="24">
        <f t="shared" si="74"/>
        <v>31.472081218274113</v>
      </c>
      <c r="H271" s="67">
        <f t="shared" si="75"/>
        <v>88.571428571428569</v>
      </c>
      <c r="I271" s="68" t="s">
        <v>401</v>
      </c>
    </row>
    <row r="272" spans="1:9" ht="38.25">
      <c r="A272" s="69">
        <f t="shared" si="77"/>
        <v>21</v>
      </c>
      <c r="B272" s="15" t="s">
        <v>402</v>
      </c>
      <c r="C272" s="62" t="s">
        <v>216</v>
      </c>
      <c r="D272" s="32">
        <v>65</v>
      </c>
      <c r="E272" s="32">
        <v>34</v>
      </c>
      <c r="F272" s="32">
        <v>60</v>
      </c>
      <c r="G272" s="24">
        <f t="shared" si="74"/>
        <v>176.47058823529412</v>
      </c>
      <c r="H272" s="67">
        <f t="shared" si="75"/>
        <v>92.307692307692307</v>
      </c>
      <c r="I272" s="68" t="s">
        <v>401</v>
      </c>
    </row>
    <row r="273" spans="1:9" ht="25.5">
      <c r="A273" s="69">
        <f t="shared" si="77"/>
        <v>22</v>
      </c>
      <c r="B273" s="15" t="s">
        <v>403</v>
      </c>
      <c r="C273" s="62" t="s">
        <v>404</v>
      </c>
      <c r="D273" s="32">
        <v>256</v>
      </c>
      <c r="E273" s="32">
        <v>281</v>
      </c>
      <c r="F273" s="32">
        <v>398</v>
      </c>
      <c r="G273" s="24">
        <f t="shared" si="74"/>
        <v>141.63701067615659</v>
      </c>
      <c r="H273" s="67">
        <f t="shared" si="75"/>
        <v>155.46875</v>
      </c>
      <c r="I273" s="68"/>
    </row>
    <row r="274" spans="1:9" ht="38.25">
      <c r="A274" s="69">
        <f t="shared" si="77"/>
        <v>23</v>
      </c>
      <c r="B274" s="15" t="s">
        <v>405</v>
      </c>
      <c r="C274" s="62" t="s">
        <v>22</v>
      </c>
      <c r="D274" s="32">
        <v>46</v>
      </c>
      <c r="E274" s="32">
        <v>44</v>
      </c>
      <c r="F274" s="32">
        <v>46</v>
      </c>
      <c r="G274" s="24">
        <f t="shared" si="74"/>
        <v>104.54545454545455</v>
      </c>
      <c r="H274" s="67">
        <f t="shared" si="75"/>
        <v>100</v>
      </c>
      <c r="I274" s="68"/>
    </row>
    <row r="275" spans="1:9" ht="25.5">
      <c r="A275" s="69">
        <f t="shared" si="77"/>
        <v>24</v>
      </c>
      <c r="B275" s="15" t="s">
        <v>406</v>
      </c>
      <c r="C275" s="62" t="s">
        <v>407</v>
      </c>
      <c r="D275" s="32">
        <v>0</v>
      </c>
      <c r="E275" s="32">
        <v>1150</v>
      </c>
      <c r="F275" s="32">
        <v>0</v>
      </c>
      <c r="G275" s="24">
        <f t="shared" si="74"/>
        <v>0</v>
      </c>
      <c r="H275" s="67" t="e">
        <f t="shared" si="75"/>
        <v>#DIV/0!</v>
      </c>
      <c r="I275" s="68" t="s">
        <v>408</v>
      </c>
    </row>
    <row r="276" spans="1:9" ht="25.5">
      <c r="A276" s="69">
        <f t="shared" si="77"/>
        <v>25</v>
      </c>
      <c r="B276" s="15" t="s">
        <v>409</v>
      </c>
      <c r="C276" s="62" t="s">
        <v>216</v>
      </c>
      <c r="D276" s="32">
        <v>350</v>
      </c>
      <c r="E276" s="32">
        <v>450</v>
      </c>
      <c r="F276" s="32">
        <v>559</v>
      </c>
      <c r="G276" s="24">
        <f t="shared" si="74"/>
        <v>124.22222222222221</v>
      </c>
      <c r="H276" s="67">
        <f t="shared" si="75"/>
        <v>159.71428571428572</v>
      </c>
      <c r="I276" s="68" t="s">
        <v>410</v>
      </c>
    </row>
    <row r="277" spans="1:9" ht="25.5">
      <c r="A277" s="69">
        <f t="shared" si="77"/>
        <v>26</v>
      </c>
      <c r="B277" s="15" t="s">
        <v>411</v>
      </c>
      <c r="C277" s="62" t="s">
        <v>216</v>
      </c>
      <c r="D277" s="32">
        <v>0</v>
      </c>
      <c r="E277" s="32">
        <v>15</v>
      </c>
      <c r="F277" s="32">
        <v>0</v>
      </c>
      <c r="G277" s="24">
        <f t="shared" si="74"/>
        <v>0</v>
      </c>
      <c r="H277" s="67" t="e">
        <f t="shared" si="75"/>
        <v>#DIV/0!</v>
      </c>
      <c r="I277" s="68" t="s">
        <v>412</v>
      </c>
    </row>
    <row r="278" spans="1:9" ht="25.5">
      <c r="A278" s="69">
        <f t="shared" si="77"/>
        <v>27</v>
      </c>
      <c r="B278" s="15" t="s">
        <v>413</v>
      </c>
      <c r="C278" s="62" t="s">
        <v>216</v>
      </c>
      <c r="D278" s="32">
        <v>45</v>
      </c>
      <c r="E278" s="32">
        <v>5</v>
      </c>
      <c r="F278" s="32">
        <v>26</v>
      </c>
      <c r="G278" s="24">
        <f t="shared" si="74"/>
        <v>520</v>
      </c>
      <c r="H278" s="67">
        <f t="shared" si="75"/>
        <v>57.777777777777771</v>
      </c>
      <c r="I278" s="68" t="s">
        <v>410</v>
      </c>
    </row>
    <row r="279" spans="1:9" ht="38.25">
      <c r="A279" s="69">
        <f t="shared" si="77"/>
        <v>28</v>
      </c>
      <c r="B279" s="15" t="s">
        <v>414</v>
      </c>
      <c r="C279" s="62" t="s">
        <v>216</v>
      </c>
      <c r="D279" s="32">
        <v>781</v>
      </c>
      <c r="E279" s="32">
        <v>730</v>
      </c>
      <c r="F279" s="32">
        <v>833</v>
      </c>
      <c r="G279" s="24">
        <f t="shared" si="74"/>
        <v>114.10958904109589</v>
      </c>
      <c r="H279" s="67">
        <f t="shared" si="75"/>
        <v>106.65813060179256</v>
      </c>
      <c r="I279" s="68" t="s">
        <v>415</v>
      </c>
    </row>
    <row r="280" spans="1:9" ht="25.5">
      <c r="A280" s="69">
        <f t="shared" si="77"/>
        <v>29</v>
      </c>
      <c r="B280" s="15" t="s">
        <v>416</v>
      </c>
      <c r="C280" s="72" t="s">
        <v>367</v>
      </c>
      <c r="D280" s="34">
        <v>275617</v>
      </c>
      <c r="E280" s="34">
        <v>275910</v>
      </c>
      <c r="F280" s="34">
        <v>276446</v>
      </c>
      <c r="G280" s="24">
        <f t="shared" si="74"/>
        <v>100.19426624623971</v>
      </c>
      <c r="H280" s="67">
        <f t="shared" si="75"/>
        <v>100.30077970517057</v>
      </c>
      <c r="I280" s="68" t="s">
        <v>417</v>
      </c>
    </row>
    <row r="281" spans="1:9" ht="38.25">
      <c r="A281" s="32">
        <v>30</v>
      </c>
      <c r="B281" s="73" t="s">
        <v>418</v>
      </c>
      <c r="C281" s="72" t="s">
        <v>16</v>
      </c>
      <c r="D281" s="34">
        <v>40</v>
      </c>
      <c r="E281" s="34">
        <v>40</v>
      </c>
      <c r="F281" s="34">
        <v>40</v>
      </c>
      <c r="G281" s="24">
        <f t="shared" si="74"/>
        <v>100</v>
      </c>
      <c r="H281" s="67">
        <f t="shared" si="75"/>
        <v>100</v>
      </c>
      <c r="I281" s="15" t="s">
        <v>419</v>
      </c>
    </row>
    <row r="282" spans="1:9" ht="31.5">
      <c r="A282" s="32">
        <v>31</v>
      </c>
      <c r="B282" s="73" t="s">
        <v>420</v>
      </c>
      <c r="C282" s="72" t="s">
        <v>421</v>
      </c>
      <c r="D282" s="74">
        <v>223003.2</v>
      </c>
      <c r="E282" s="74">
        <v>223003.2</v>
      </c>
      <c r="F282" s="74">
        <v>223003.2</v>
      </c>
      <c r="G282" s="24">
        <f t="shared" si="74"/>
        <v>100</v>
      </c>
      <c r="H282" s="67">
        <f t="shared" si="75"/>
        <v>100</v>
      </c>
      <c r="I282" s="15"/>
    </row>
    <row r="283" spans="1:9" ht="15.75">
      <c r="A283" s="415" t="s">
        <v>422</v>
      </c>
      <c r="B283" s="415"/>
      <c r="C283" s="415"/>
      <c r="D283" s="415"/>
      <c r="E283" s="415"/>
      <c r="F283" s="415"/>
      <c r="G283" s="415"/>
      <c r="H283" s="415"/>
      <c r="I283" s="415"/>
    </row>
    <row r="284" spans="1:9" s="52" customFormat="1" ht="76.5">
      <c r="A284" s="32">
        <v>16</v>
      </c>
      <c r="B284" s="15" t="s">
        <v>423</v>
      </c>
      <c r="C284" s="62" t="s">
        <v>22</v>
      </c>
      <c r="D284" s="32">
        <v>98.6</v>
      </c>
      <c r="E284" s="32">
        <v>98.7</v>
      </c>
      <c r="F284" s="32">
        <v>98.7</v>
      </c>
      <c r="G284" s="24">
        <f t="shared" ref="G284:G285" si="78">F284/E284*100</f>
        <v>100</v>
      </c>
      <c r="H284" s="67">
        <f t="shared" ref="H284:H285" si="79">F284/D284*100</f>
        <v>100.10141987829616</v>
      </c>
      <c r="I284" s="75"/>
    </row>
    <row r="285" spans="1:9" s="52" customFormat="1" ht="38.25">
      <c r="A285" s="32">
        <v>17</v>
      </c>
      <c r="B285" s="15" t="s">
        <v>395</v>
      </c>
      <c r="C285" s="62" t="s">
        <v>22</v>
      </c>
      <c r="D285" s="32">
        <v>22.5</v>
      </c>
      <c r="E285" s="32">
        <v>22.1</v>
      </c>
      <c r="F285" s="32">
        <v>22.1</v>
      </c>
      <c r="G285" s="24">
        <f t="shared" si="78"/>
        <v>100</v>
      </c>
      <c r="H285" s="67">
        <f t="shared" si="79"/>
        <v>98.222222222222229</v>
      </c>
      <c r="I285" s="15"/>
    </row>
    <row r="286" spans="1:9">
      <c r="A286" s="416" t="s">
        <v>424</v>
      </c>
      <c r="B286" s="416"/>
      <c r="C286" s="416"/>
      <c r="D286" s="416"/>
      <c r="E286" s="416"/>
      <c r="F286" s="416"/>
      <c r="G286" s="416"/>
      <c r="H286" s="416"/>
      <c r="I286" s="416"/>
    </row>
    <row r="287" spans="1:9" ht="153">
      <c r="A287" s="64">
        <v>1</v>
      </c>
      <c r="B287" s="65" t="s">
        <v>425</v>
      </c>
      <c r="C287" s="64" t="s">
        <v>216</v>
      </c>
      <c r="D287" s="12">
        <v>2674</v>
      </c>
      <c r="E287" s="34">
        <v>2674</v>
      </c>
      <c r="F287" s="34">
        <v>2674</v>
      </c>
      <c r="G287" s="41">
        <f t="shared" ref="G287:G290" si="80">F287/E287*100</f>
        <v>100</v>
      </c>
      <c r="H287" s="41">
        <f t="shared" ref="H287:H290" si="81">F287/D287*100</f>
        <v>100</v>
      </c>
      <c r="I287" s="76" t="s">
        <v>426</v>
      </c>
    </row>
    <row r="288" spans="1:9" ht="38.25">
      <c r="A288" s="64">
        <v>2</v>
      </c>
      <c r="B288" s="76" t="s">
        <v>427</v>
      </c>
      <c r="C288" s="64" t="s">
        <v>367</v>
      </c>
      <c r="D288" s="77">
        <v>2093742</v>
      </c>
      <c r="E288" s="78">
        <v>2093742</v>
      </c>
      <c r="F288" s="78">
        <v>2093742</v>
      </c>
      <c r="G288" s="41">
        <f t="shared" si="80"/>
        <v>100</v>
      </c>
      <c r="H288" s="41">
        <f t="shared" si="81"/>
        <v>100</v>
      </c>
      <c r="I288" s="76" t="s">
        <v>428</v>
      </c>
    </row>
    <row r="289" spans="1:9" ht="25.5">
      <c r="A289" s="64">
        <v>3</v>
      </c>
      <c r="B289" s="76" t="s">
        <v>429</v>
      </c>
      <c r="C289" s="64" t="s">
        <v>216</v>
      </c>
      <c r="D289" s="79">
        <v>61</v>
      </c>
      <c r="E289" s="80">
        <v>62</v>
      </c>
      <c r="F289" s="79">
        <v>62</v>
      </c>
      <c r="G289" s="41">
        <f t="shared" si="80"/>
        <v>100</v>
      </c>
      <c r="H289" s="41">
        <f t="shared" si="81"/>
        <v>101.63934426229508</v>
      </c>
      <c r="I289" s="65"/>
    </row>
    <row r="290" spans="1:9" ht="25.5">
      <c r="A290" s="64">
        <v>4</v>
      </c>
      <c r="B290" s="76" t="s">
        <v>430</v>
      </c>
      <c r="C290" s="64" t="s">
        <v>367</v>
      </c>
      <c r="D290" s="77">
        <v>971844</v>
      </c>
      <c r="E290" s="78">
        <v>980244</v>
      </c>
      <c r="F290" s="77">
        <v>1020244</v>
      </c>
      <c r="G290" s="41">
        <f t="shared" si="80"/>
        <v>104.08061666279008</v>
      </c>
      <c r="H290" s="41">
        <f t="shared" si="81"/>
        <v>104.98022316338836</v>
      </c>
      <c r="I290" s="65"/>
    </row>
    <row r="291" spans="1:9">
      <c r="A291" s="397" t="s">
        <v>431</v>
      </c>
      <c r="B291" s="397"/>
      <c r="C291" s="397"/>
      <c r="D291" s="397"/>
      <c r="E291" s="397"/>
      <c r="F291" s="397"/>
      <c r="G291" s="397"/>
      <c r="H291" s="397"/>
      <c r="I291" s="397"/>
    </row>
    <row r="292" spans="1:9" ht="25.5">
      <c r="A292" s="155">
        <v>1</v>
      </c>
      <c r="B292" s="15" t="s">
        <v>432</v>
      </c>
      <c r="C292" s="155"/>
      <c r="D292" s="155"/>
      <c r="E292" s="155"/>
      <c r="F292" s="155"/>
      <c r="G292" s="155"/>
      <c r="H292" s="155"/>
      <c r="I292" s="21"/>
    </row>
    <row r="293" spans="1:9">
      <c r="A293" s="155">
        <v>2</v>
      </c>
      <c r="B293" s="15" t="s">
        <v>433</v>
      </c>
      <c r="C293" s="155" t="s">
        <v>434</v>
      </c>
      <c r="D293" s="155">
        <v>717</v>
      </c>
      <c r="E293" s="155">
        <v>325</v>
      </c>
      <c r="F293" s="155">
        <v>325</v>
      </c>
      <c r="G293" s="24">
        <f t="shared" ref="G293:G296" si="82">F293/E293*100</f>
        <v>100</v>
      </c>
      <c r="H293" s="24">
        <f t="shared" ref="H293:H296" si="83">F293/D293*100</f>
        <v>45.327754532775458</v>
      </c>
      <c r="I293" s="21"/>
    </row>
    <row r="294" spans="1:9">
      <c r="A294" s="155">
        <v>3</v>
      </c>
      <c r="B294" s="15" t="s">
        <v>435</v>
      </c>
      <c r="C294" s="155" t="s">
        <v>434</v>
      </c>
      <c r="D294" s="155">
        <v>300</v>
      </c>
      <c r="E294" s="155">
        <v>0</v>
      </c>
      <c r="F294" s="155">
        <v>0</v>
      </c>
      <c r="G294" s="24" t="e">
        <f t="shared" si="82"/>
        <v>#DIV/0!</v>
      </c>
      <c r="H294" s="24">
        <f t="shared" si="83"/>
        <v>0</v>
      </c>
      <c r="I294" s="21"/>
    </row>
    <row r="295" spans="1:9" ht="51">
      <c r="A295" s="155">
        <v>4</v>
      </c>
      <c r="B295" s="15" t="s">
        <v>436</v>
      </c>
      <c r="C295" s="155" t="s">
        <v>22</v>
      </c>
      <c r="D295" s="155">
        <v>100</v>
      </c>
      <c r="E295" s="155">
        <v>100</v>
      </c>
      <c r="F295" s="155">
        <v>100</v>
      </c>
      <c r="G295" s="24">
        <f t="shared" si="82"/>
        <v>100</v>
      </c>
      <c r="H295" s="24">
        <f t="shared" si="83"/>
        <v>100</v>
      </c>
      <c r="I295" s="21"/>
    </row>
    <row r="296" spans="1:9" ht="89.25">
      <c r="A296" s="155">
        <v>5</v>
      </c>
      <c r="B296" s="15" t="s">
        <v>437</v>
      </c>
      <c r="C296" s="155" t="s">
        <v>22</v>
      </c>
      <c r="D296" s="155">
        <v>33</v>
      </c>
      <c r="E296" s="155">
        <v>35</v>
      </c>
      <c r="F296" s="155">
        <v>35</v>
      </c>
      <c r="G296" s="24">
        <f t="shared" si="82"/>
        <v>100</v>
      </c>
      <c r="H296" s="24">
        <f t="shared" si="83"/>
        <v>106.06060606060606</v>
      </c>
      <c r="I296" s="21"/>
    </row>
    <row r="297" spans="1:9">
      <c r="A297" s="396" t="s">
        <v>438</v>
      </c>
      <c r="B297" s="396"/>
      <c r="C297" s="396"/>
      <c r="D297" s="396"/>
      <c r="E297" s="396"/>
      <c r="F297" s="396"/>
      <c r="G297" s="396"/>
      <c r="H297" s="396"/>
      <c r="I297" s="396"/>
    </row>
    <row r="298" spans="1:9" ht="25.5">
      <c r="A298" s="155">
        <v>1</v>
      </c>
      <c r="B298" s="15" t="s">
        <v>439</v>
      </c>
      <c r="C298" s="155" t="s">
        <v>440</v>
      </c>
      <c r="D298" s="34">
        <v>21200</v>
      </c>
      <c r="E298" s="34">
        <v>21250</v>
      </c>
      <c r="F298" s="34">
        <v>21176</v>
      </c>
      <c r="G298" s="24">
        <f t="shared" ref="G298:G300" si="84">F298/E298*100</f>
        <v>99.651764705882357</v>
      </c>
      <c r="H298" s="24">
        <f t="shared" ref="H298:H300" si="85">F298/D298*100</f>
        <v>99.886792452830193</v>
      </c>
      <c r="I298" s="15" t="s">
        <v>441</v>
      </c>
    </row>
    <row r="299" spans="1:9" ht="25.5">
      <c r="A299" s="155">
        <v>2</v>
      </c>
      <c r="B299" s="15" t="s">
        <v>442</v>
      </c>
      <c r="C299" s="155" t="s">
        <v>440</v>
      </c>
      <c r="D299" s="34">
        <v>41058</v>
      </c>
      <c r="E299" s="34">
        <v>41380</v>
      </c>
      <c r="F299" s="34">
        <v>42822</v>
      </c>
      <c r="G299" s="24">
        <f t="shared" si="84"/>
        <v>103.48477525374578</v>
      </c>
      <c r="H299" s="24">
        <f t="shared" si="85"/>
        <v>104.29636124506796</v>
      </c>
      <c r="I299" s="76"/>
    </row>
    <row r="300" spans="1:9" ht="25.5">
      <c r="A300" s="155">
        <v>3</v>
      </c>
      <c r="B300" s="15" t="s">
        <v>443</v>
      </c>
      <c r="C300" s="155" t="s">
        <v>440</v>
      </c>
      <c r="D300" s="34">
        <v>34729</v>
      </c>
      <c r="E300" s="34">
        <v>30100</v>
      </c>
      <c r="F300" s="34">
        <v>35428</v>
      </c>
      <c r="G300" s="24">
        <f t="shared" si="84"/>
        <v>117.70099667774086</v>
      </c>
      <c r="H300" s="24">
        <f t="shared" si="85"/>
        <v>102.01272711566702</v>
      </c>
      <c r="I300" s="15"/>
    </row>
    <row r="301" spans="1:9">
      <c r="A301" s="396" t="s">
        <v>444</v>
      </c>
      <c r="B301" s="396"/>
      <c r="C301" s="396"/>
      <c r="D301" s="396"/>
      <c r="E301" s="396"/>
      <c r="F301" s="396"/>
      <c r="G301" s="396"/>
      <c r="H301" s="396"/>
      <c r="I301" s="396"/>
    </row>
    <row r="302" spans="1:9" ht="25.5">
      <c r="A302" s="155">
        <v>1</v>
      </c>
      <c r="B302" s="15" t="s">
        <v>445</v>
      </c>
      <c r="C302" s="155" t="s">
        <v>22</v>
      </c>
      <c r="D302" s="24">
        <v>94</v>
      </c>
      <c r="E302" s="24">
        <v>100</v>
      </c>
      <c r="F302" s="24">
        <v>100</v>
      </c>
      <c r="G302" s="24">
        <f t="shared" ref="G302:G304" si="86">F302/E302*100</f>
        <v>100</v>
      </c>
      <c r="H302" s="24">
        <f t="shared" ref="H302:H304" si="87">F302/D302*100</f>
        <v>106.38297872340425</v>
      </c>
      <c r="I302" s="15"/>
    </row>
    <row r="303" spans="1:9" ht="51">
      <c r="A303" s="155">
        <v>2</v>
      </c>
      <c r="B303" s="15" t="s">
        <v>446</v>
      </c>
      <c r="C303" s="155" t="s">
        <v>22</v>
      </c>
      <c r="D303" s="24">
        <v>87</v>
      </c>
      <c r="E303" s="24">
        <v>88</v>
      </c>
      <c r="F303" s="24">
        <v>88</v>
      </c>
      <c r="G303" s="24">
        <f t="shared" si="86"/>
        <v>100</v>
      </c>
      <c r="H303" s="24">
        <f t="shared" si="87"/>
        <v>101.14942528735634</v>
      </c>
      <c r="I303" s="15"/>
    </row>
    <row r="304" spans="1:9" ht="51">
      <c r="A304" s="155">
        <v>3</v>
      </c>
      <c r="B304" s="15" t="s">
        <v>447</v>
      </c>
      <c r="C304" s="155" t="s">
        <v>22</v>
      </c>
      <c r="D304" s="24">
        <v>100</v>
      </c>
      <c r="E304" s="24">
        <v>100</v>
      </c>
      <c r="F304" s="24">
        <v>100</v>
      </c>
      <c r="G304" s="24">
        <f t="shared" si="86"/>
        <v>100</v>
      </c>
      <c r="H304" s="24">
        <f t="shared" si="87"/>
        <v>100</v>
      </c>
      <c r="I304" s="15"/>
    </row>
    <row r="305" spans="1:9">
      <c r="A305" s="396" t="s">
        <v>448</v>
      </c>
      <c r="B305" s="396"/>
      <c r="C305" s="396"/>
      <c r="D305" s="396"/>
      <c r="E305" s="396"/>
      <c r="F305" s="396"/>
      <c r="G305" s="396"/>
      <c r="H305" s="396"/>
      <c r="I305" s="396"/>
    </row>
    <row r="306" spans="1:9" ht="76.5">
      <c r="A306" s="155">
        <v>1</v>
      </c>
      <c r="B306" s="15" t="s">
        <v>449</v>
      </c>
      <c r="C306" s="155" t="s">
        <v>434</v>
      </c>
      <c r="D306" s="24">
        <v>300</v>
      </c>
      <c r="E306" s="24">
        <v>0</v>
      </c>
      <c r="F306" s="24">
        <v>0</v>
      </c>
      <c r="G306" s="24" t="e">
        <f t="shared" ref="G306:G309" si="88">F306/E306*100</f>
        <v>#DIV/0!</v>
      </c>
      <c r="H306" s="24">
        <f t="shared" ref="H306:H309" si="89">F306/D306*100</f>
        <v>0</v>
      </c>
      <c r="I306" s="15" t="s">
        <v>450</v>
      </c>
    </row>
    <row r="307" spans="1:9" ht="38.25">
      <c r="A307" s="155">
        <v>2</v>
      </c>
      <c r="B307" s="15" t="s">
        <v>451</v>
      </c>
      <c r="C307" s="155" t="s">
        <v>434</v>
      </c>
      <c r="D307" s="24">
        <v>300</v>
      </c>
      <c r="E307" s="24">
        <v>0</v>
      </c>
      <c r="F307" s="24">
        <v>0</v>
      </c>
      <c r="G307" s="24" t="e">
        <f t="shared" si="88"/>
        <v>#DIV/0!</v>
      </c>
      <c r="H307" s="24">
        <f t="shared" si="89"/>
        <v>0</v>
      </c>
      <c r="I307" s="15"/>
    </row>
    <row r="308" spans="1:9" ht="51">
      <c r="A308" s="155">
        <v>3</v>
      </c>
      <c r="B308" s="15" t="s">
        <v>452</v>
      </c>
      <c r="C308" s="155" t="s">
        <v>22</v>
      </c>
      <c r="D308" s="24">
        <v>94.2</v>
      </c>
      <c r="E308" s="24">
        <v>95.7</v>
      </c>
      <c r="F308" s="24">
        <v>95.7</v>
      </c>
      <c r="G308" s="24">
        <f t="shared" si="88"/>
        <v>100</v>
      </c>
      <c r="H308" s="24">
        <f t="shared" si="89"/>
        <v>101.5923566878981</v>
      </c>
      <c r="I308" s="15"/>
    </row>
    <row r="309" spans="1:9" ht="51">
      <c r="A309" s="155">
        <v>4</v>
      </c>
      <c r="B309" s="15" t="s">
        <v>453</v>
      </c>
      <c r="C309" s="155" t="s">
        <v>22</v>
      </c>
      <c r="D309" s="24">
        <v>100</v>
      </c>
      <c r="E309" s="24">
        <v>100</v>
      </c>
      <c r="F309" s="24">
        <v>100</v>
      </c>
      <c r="G309" s="24">
        <f t="shared" si="88"/>
        <v>100</v>
      </c>
      <c r="H309" s="24">
        <f t="shared" si="89"/>
        <v>100</v>
      </c>
      <c r="I309" s="15"/>
    </row>
    <row r="310" spans="1:9">
      <c r="A310" s="396" t="s">
        <v>454</v>
      </c>
      <c r="B310" s="396"/>
      <c r="C310" s="396"/>
      <c r="D310" s="396"/>
      <c r="E310" s="396"/>
      <c r="F310" s="396"/>
      <c r="G310" s="396"/>
      <c r="H310" s="396"/>
      <c r="I310" s="396"/>
    </row>
    <row r="311" spans="1:9" ht="76.5">
      <c r="A311" s="155">
        <v>1</v>
      </c>
      <c r="B311" s="15" t="s">
        <v>455</v>
      </c>
      <c r="C311" s="155" t="s">
        <v>16</v>
      </c>
      <c r="D311" s="24">
        <v>190</v>
      </c>
      <c r="E311" s="24">
        <v>193</v>
      </c>
      <c r="F311" s="24">
        <v>193</v>
      </c>
      <c r="G311" s="24">
        <f t="shared" ref="G311:G312" si="90">F311/E311*100</f>
        <v>100</v>
      </c>
      <c r="H311" s="24">
        <f t="shared" ref="H311:H312" si="91">F311/D311*100</f>
        <v>101.57894736842105</v>
      </c>
      <c r="I311" s="15" t="s">
        <v>450</v>
      </c>
    </row>
    <row r="312" spans="1:9" ht="51">
      <c r="A312" s="155">
        <v>2</v>
      </c>
      <c r="B312" s="15" t="s">
        <v>456</v>
      </c>
      <c r="C312" s="155" t="s">
        <v>20</v>
      </c>
      <c r="D312" s="24">
        <v>10</v>
      </c>
      <c r="E312" s="24">
        <v>8</v>
      </c>
      <c r="F312" s="24">
        <v>10</v>
      </c>
      <c r="G312" s="24">
        <f t="shared" si="90"/>
        <v>125</v>
      </c>
      <c r="H312" s="24">
        <f t="shared" si="91"/>
        <v>100</v>
      </c>
      <c r="I312" s="15"/>
    </row>
    <row r="313" spans="1:9">
      <c r="A313" s="399" t="s">
        <v>457</v>
      </c>
      <c r="B313" s="399"/>
      <c r="C313" s="399"/>
      <c r="D313" s="399"/>
      <c r="E313" s="399"/>
      <c r="F313" s="399"/>
      <c r="G313" s="399"/>
      <c r="H313" s="399"/>
      <c r="I313" s="399"/>
    </row>
    <row r="314" spans="1:9" ht="89.25">
      <c r="A314" s="155">
        <v>1</v>
      </c>
      <c r="B314" s="15" t="s">
        <v>458</v>
      </c>
      <c r="C314" s="155" t="s">
        <v>459</v>
      </c>
      <c r="D314" s="24">
        <v>41.6</v>
      </c>
      <c r="E314" s="24">
        <v>40.6</v>
      </c>
      <c r="F314" s="24">
        <v>41.4</v>
      </c>
      <c r="G314" s="24">
        <f t="shared" ref="G314:G315" si="92">E314/F314*100</f>
        <v>98.067632850241552</v>
      </c>
      <c r="H314" s="24">
        <f t="shared" ref="H314:H315" si="93">F314/D314*100</f>
        <v>99.519230769230759</v>
      </c>
      <c r="I314" s="15" t="s">
        <v>460</v>
      </c>
    </row>
    <row r="315" spans="1:9" ht="76.5">
      <c r="A315" s="155">
        <v>2</v>
      </c>
      <c r="B315" s="15" t="s">
        <v>461</v>
      </c>
      <c r="C315" s="155" t="s">
        <v>16</v>
      </c>
      <c r="D315" s="24">
        <v>238</v>
      </c>
      <c r="E315" s="24">
        <v>84</v>
      </c>
      <c r="F315" s="24">
        <v>113</v>
      </c>
      <c r="G315" s="24">
        <f t="shared" si="92"/>
        <v>74.336283185840713</v>
      </c>
      <c r="H315" s="24">
        <f t="shared" si="93"/>
        <v>47.47899159663865</v>
      </c>
      <c r="I315" s="15" t="s">
        <v>462</v>
      </c>
    </row>
    <row r="316" spans="1:9" ht="63.75">
      <c r="A316" s="361" t="s">
        <v>463</v>
      </c>
      <c r="B316" s="15" t="s">
        <v>464</v>
      </c>
      <c r="C316" s="155" t="s">
        <v>16</v>
      </c>
      <c r="D316" s="24">
        <v>191</v>
      </c>
      <c r="E316" s="24">
        <v>31</v>
      </c>
      <c r="F316" s="24">
        <v>27</v>
      </c>
      <c r="G316" s="24"/>
      <c r="H316" s="24"/>
      <c r="I316" s="15" t="s">
        <v>465</v>
      </c>
    </row>
    <row r="317" spans="1:9" ht="25.5">
      <c r="A317" s="155" t="s">
        <v>466</v>
      </c>
      <c r="B317" s="15" t="s">
        <v>467</v>
      </c>
      <c r="C317" s="155" t="s">
        <v>16</v>
      </c>
      <c r="D317" s="24">
        <v>23</v>
      </c>
      <c r="E317" s="24">
        <v>5</v>
      </c>
      <c r="F317" s="24">
        <v>5</v>
      </c>
      <c r="G317" s="24"/>
      <c r="H317" s="24"/>
      <c r="I317" s="15"/>
    </row>
    <row r="318" spans="1:9" ht="63.75">
      <c r="A318" s="361" t="s">
        <v>468</v>
      </c>
      <c r="B318" s="15" t="s">
        <v>469</v>
      </c>
      <c r="C318" s="155" t="s">
        <v>16</v>
      </c>
      <c r="D318" s="24">
        <v>24</v>
      </c>
      <c r="E318" s="24">
        <v>48</v>
      </c>
      <c r="F318" s="24">
        <v>81</v>
      </c>
      <c r="G318" s="24"/>
      <c r="H318" s="24"/>
      <c r="I318" s="15" t="s">
        <v>462</v>
      </c>
    </row>
    <row r="319" spans="1:9" ht="51">
      <c r="A319" s="155">
        <v>3</v>
      </c>
      <c r="B319" s="15" t="s">
        <v>470</v>
      </c>
      <c r="C319" s="155" t="s">
        <v>16</v>
      </c>
      <c r="D319" s="345">
        <v>26</v>
      </c>
      <c r="E319" s="23">
        <v>25</v>
      </c>
      <c r="F319" s="23">
        <v>24</v>
      </c>
      <c r="G319" s="24">
        <f t="shared" ref="G319:G327" si="94">F319/E319*100</f>
        <v>96</v>
      </c>
      <c r="H319" s="24">
        <f t="shared" ref="H319:H327" si="95">F319/D319*100</f>
        <v>92.307692307692307</v>
      </c>
      <c r="I319" s="15" t="s">
        <v>471</v>
      </c>
    </row>
    <row r="320" spans="1:9" ht="102">
      <c r="A320" s="155">
        <v>4</v>
      </c>
      <c r="B320" s="15" t="s">
        <v>472</v>
      </c>
      <c r="C320" s="155" t="s">
        <v>16</v>
      </c>
      <c r="D320" s="345">
        <v>21</v>
      </c>
      <c r="E320" s="23">
        <v>25</v>
      </c>
      <c r="F320" s="23">
        <v>43</v>
      </c>
      <c r="G320" s="24">
        <f t="shared" si="94"/>
        <v>172</v>
      </c>
      <c r="H320" s="24">
        <f t="shared" si="95"/>
        <v>204.76190476190476</v>
      </c>
      <c r="I320" s="15" t="s">
        <v>473</v>
      </c>
    </row>
    <row r="321" spans="1:10" ht="51">
      <c r="A321" s="155" t="s">
        <v>474</v>
      </c>
      <c r="B321" s="15" t="s">
        <v>475</v>
      </c>
      <c r="C321" s="155" t="s">
        <v>16</v>
      </c>
      <c r="D321" s="345">
        <v>0</v>
      </c>
      <c r="E321" s="23">
        <v>0</v>
      </c>
      <c r="F321" s="23">
        <v>0</v>
      </c>
      <c r="G321" s="24" t="e">
        <f t="shared" si="94"/>
        <v>#DIV/0!</v>
      </c>
      <c r="H321" s="24" t="e">
        <f t="shared" si="95"/>
        <v>#DIV/0!</v>
      </c>
      <c r="I321" s="15" t="s">
        <v>476</v>
      </c>
    </row>
    <row r="322" spans="1:10" ht="51">
      <c r="A322" s="155">
        <f>A320+1</f>
        <v>5</v>
      </c>
      <c r="B322" s="15" t="s">
        <v>477</v>
      </c>
      <c r="C322" s="155" t="s">
        <v>16</v>
      </c>
      <c r="D322" s="345">
        <v>0</v>
      </c>
      <c r="E322" s="23">
        <v>0</v>
      </c>
      <c r="F322" s="23">
        <v>0</v>
      </c>
      <c r="G322" s="24" t="e">
        <f t="shared" si="94"/>
        <v>#DIV/0!</v>
      </c>
      <c r="H322" s="24" t="e">
        <f t="shared" si="95"/>
        <v>#DIV/0!</v>
      </c>
      <c r="I322" s="15" t="s">
        <v>476</v>
      </c>
    </row>
    <row r="323" spans="1:10" ht="89.25">
      <c r="A323" s="155">
        <f t="shared" ref="A323:A327" si="96">A322+1</f>
        <v>6</v>
      </c>
      <c r="B323" s="15" t="s">
        <v>478</v>
      </c>
      <c r="C323" s="155" t="s">
        <v>22</v>
      </c>
      <c r="D323" s="331">
        <v>100</v>
      </c>
      <c r="E323" s="24">
        <v>100</v>
      </c>
      <c r="F323" s="24">
        <v>136.6</v>
      </c>
      <c r="G323" s="24">
        <f t="shared" si="94"/>
        <v>136.6</v>
      </c>
      <c r="H323" s="24">
        <f t="shared" si="95"/>
        <v>136.6</v>
      </c>
      <c r="I323" s="15" t="s">
        <v>479</v>
      </c>
    </row>
    <row r="324" spans="1:10" ht="51">
      <c r="A324" s="155">
        <f t="shared" si="96"/>
        <v>7</v>
      </c>
      <c r="B324" s="15" t="s">
        <v>480</v>
      </c>
      <c r="C324" s="155" t="s">
        <v>22</v>
      </c>
      <c r="D324" s="331">
        <v>100</v>
      </c>
      <c r="E324" s="24">
        <v>100</v>
      </c>
      <c r="F324" s="24">
        <v>723.4</v>
      </c>
      <c r="G324" s="24">
        <f t="shared" si="94"/>
        <v>723.4</v>
      </c>
      <c r="H324" s="24">
        <f t="shared" si="95"/>
        <v>723.4</v>
      </c>
      <c r="I324" s="15"/>
    </row>
    <row r="325" spans="1:10" ht="51">
      <c r="A325" s="155">
        <f t="shared" si="96"/>
        <v>8</v>
      </c>
      <c r="B325" s="15" t="s">
        <v>481</v>
      </c>
      <c r="C325" s="155" t="s">
        <v>16</v>
      </c>
      <c r="D325" s="345">
        <v>0.2</v>
      </c>
      <c r="E325" s="23">
        <v>2</v>
      </c>
      <c r="F325" s="23">
        <v>2</v>
      </c>
      <c r="G325" s="24">
        <f t="shared" si="94"/>
        <v>100</v>
      </c>
      <c r="H325" s="24">
        <f t="shared" si="95"/>
        <v>1000</v>
      </c>
      <c r="I325" s="15"/>
    </row>
    <row r="326" spans="1:10" ht="38.25">
      <c r="A326" s="155">
        <f t="shared" si="96"/>
        <v>9</v>
      </c>
      <c r="B326" s="15" t="s">
        <v>482</v>
      </c>
      <c r="C326" s="155" t="s">
        <v>880</v>
      </c>
      <c r="D326" s="331">
        <v>0.30000000000000004</v>
      </c>
      <c r="E326" s="24">
        <v>0.3</v>
      </c>
      <c r="F326" s="24">
        <v>0.4</v>
      </c>
      <c r="G326" s="24">
        <f t="shared" si="94"/>
        <v>133.33333333333334</v>
      </c>
      <c r="H326" s="24">
        <f t="shared" si="95"/>
        <v>133.33333333333331</v>
      </c>
      <c r="I326" s="15"/>
    </row>
    <row r="327" spans="1:10" ht="38.25">
      <c r="A327" s="156">
        <f t="shared" si="96"/>
        <v>10</v>
      </c>
      <c r="B327" s="76" t="s">
        <v>483</v>
      </c>
      <c r="C327" s="64" t="s">
        <v>16</v>
      </c>
      <c r="D327" s="64">
        <v>1</v>
      </c>
      <c r="E327" s="64">
        <v>2</v>
      </c>
      <c r="F327" s="64">
        <v>2</v>
      </c>
      <c r="G327" s="67">
        <f t="shared" si="94"/>
        <v>100</v>
      </c>
      <c r="H327" s="67">
        <f t="shared" si="95"/>
        <v>200</v>
      </c>
      <c r="I327" s="83"/>
    </row>
    <row r="328" spans="1:10">
      <c r="A328" s="397" t="s">
        <v>484</v>
      </c>
      <c r="B328" s="397"/>
      <c r="C328" s="397"/>
      <c r="D328" s="397"/>
      <c r="E328" s="397"/>
      <c r="F328" s="397"/>
      <c r="G328" s="397"/>
      <c r="H328" s="397"/>
      <c r="I328" s="397"/>
    </row>
    <row r="329" spans="1:10">
      <c r="A329" s="398" t="s">
        <v>485</v>
      </c>
      <c r="B329" s="398"/>
      <c r="C329" s="398"/>
      <c r="D329" s="398"/>
      <c r="E329" s="398"/>
      <c r="F329" s="398"/>
      <c r="G329" s="398"/>
      <c r="H329" s="398"/>
      <c r="I329" s="398"/>
    </row>
    <row r="330" spans="1:10" ht="51">
      <c r="A330" s="10">
        <v>1</v>
      </c>
      <c r="B330" s="11" t="s">
        <v>486</v>
      </c>
      <c r="C330" s="10" t="s">
        <v>22</v>
      </c>
      <c r="D330" s="13">
        <v>66.400000000000006</v>
      </c>
      <c r="E330" s="13">
        <v>61.8</v>
      </c>
      <c r="F330" s="13">
        <v>61.8</v>
      </c>
      <c r="G330" s="13">
        <f t="shared" ref="G330:G335" si="97">F330/E330*100</f>
        <v>100</v>
      </c>
      <c r="H330" s="13">
        <f t="shared" ref="H330:H332" si="98">F330/D330*100</f>
        <v>93.072289156626496</v>
      </c>
      <c r="I330" s="11"/>
    </row>
    <row r="331" spans="1:10" ht="51">
      <c r="A331" s="10">
        <v>2</v>
      </c>
      <c r="B331" s="11" t="s">
        <v>487</v>
      </c>
      <c r="C331" s="10" t="s">
        <v>22</v>
      </c>
      <c r="D331" s="20">
        <v>77.569999999999993</v>
      </c>
      <c r="E331" s="13">
        <v>78</v>
      </c>
      <c r="F331" s="20">
        <v>78</v>
      </c>
      <c r="G331" s="13">
        <f t="shared" si="97"/>
        <v>100</v>
      </c>
      <c r="H331" s="13">
        <f t="shared" si="98"/>
        <v>100.55433801727473</v>
      </c>
      <c r="I331" s="11"/>
    </row>
    <row r="332" spans="1:10" ht="38.25">
      <c r="A332" s="10">
        <v>3</v>
      </c>
      <c r="B332" s="11" t="s">
        <v>488</v>
      </c>
      <c r="C332" s="10" t="s">
        <v>489</v>
      </c>
      <c r="D332" s="20">
        <v>0.215</v>
      </c>
      <c r="E332" s="13">
        <v>0</v>
      </c>
      <c r="F332" s="20"/>
      <c r="G332" s="13" t="e">
        <f t="shared" si="97"/>
        <v>#DIV/0!</v>
      </c>
      <c r="H332" s="13">
        <f t="shared" si="98"/>
        <v>0</v>
      </c>
      <c r="I332" s="11" t="s">
        <v>490</v>
      </c>
      <c r="J332" s="9"/>
    </row>
    <row r="333" spans="1:10" ht="63.75">
      <c r="A333" s="10">
        <v>4</v>
      </c>
      <c r="B333" s="11" t="s">
        <v>491</v>
      </c>
      <c r="C333" s="10" t="s">
        <v>489</v>
      </c>
      <c r="D333" s="13"/>
      <c r="E333" s="20">
        <v>0</v>
      </c>
      <c r="F333" s="20"/>
      <c r="G333" s="13" t="e">
        <f t="shared" si="97"/>
        <v>#DIV/0!</v>
      </c>
      <c r="H333" s="13"/>
      <c r="I333" s="11" t="s">
        <v>490</v>
      </c>
    </row>
    <row r="334" spans="1:10" ht="63.75">
      <c r="A334" s="10">
        <v>5</v>
      </c>
      <c r="B334" s="11" t="s">
        <v>492</v>
      </c>
      <c r="C334" s="10" t="s">
        <v>489</v>
      </c>
      <c r="D334" s="13"/>
      <c r="E334" s="20">
        <v>0</v>
      </c>
      <c r="F334" s="20"/>
      <c r="G334" s="13" t="e">
        <f t="shared" si="97"/>
        <v>#DIV/0!</v>
      </c>
      <c r="H334" s="13"/>
      <c r="I334" s="11" t="s">
        <v>490</v>
      </c>
    </row>
    <row r="335" spans="1:10" ht="51">
      <c r="A335" s="10">
        <v>6</v>
      </c>
      <c r="B335" s="11" t="s">
        <v>493</v>
      </c>
      <c r="C335" s="10" t="s">
        <v>22</v>
      </c>
      <c r="D335" s="13">
        <v>12</v>
      </c>
      <c r="E335" s="13">
        <v>11</v>
      </c>
      <c r="F335" s="13">
        <v>11</v>
      </c>
      <c r="G335" s="13">
        <f t="shared" si="97"/>
        <v>100</v>
      </c>
      <c r="H335" s="13">
        <f t="shared" ref="H335:H338" si="99">F335/D335*100</f>
        <v>91.666666666666657</v>
      </c>
      <c r="I335" s="11"/>
    </row>
    <row r="336" spans="1:10">
      <c r="A336" s="417">
        <v>7</v>
      </c>
      <c r="B336" s="418" t="s">
        <v>495</v>
      </c>
      <c r="C336" s="10" t="s">
        <v>216</v>
      </c>
      <c r="D336" s="13">
        <v>10</v>
      </c>
      <c r="E336" s="13">
        <v>9</v>
      </c>
      <c r="F336" s="13">
        <v>9</v>
      </c>
      <c r="G336" s="13">
        <f t="shared" ref="G336:G337" si="100">E336/F336*100</f>
        <v>100</v>
      </c>
      <c r="H336" s="13">
        <f t="shared" si="99"/>
        <v>90</v>
      </c>
      <c r="I336" s="418"/>
    </row>
    <row r="337" spans="1:9">
      <c r="A337" s="417"/>
      <c r="B337" s="418"/>
      <c r="C337" s="10" t="s">
        <v>22</v>
      </c>
      <c r="D337" s="13">
        <v>71</v>
      </c>
      <c r="E337" s="13">
        <v>64</v>
      </c>
      <c r="F337" s="13">
        <v>64</v>
      </c>
      <c r="G337" s="13">
        <f t="shared" si="100"/>
        <v>100</v>
      </c>
      <c r="H337" s="13">
        <f t="shared" si="99"/>
        <v>90.140845070422543</v>
      </c>
      <c r="I337" s="418"/>
    </row>
    <row r="338" spans="1:9" ht="38.25">
      <c r="A338" s="10">
        <v>8</v>
      </c>
      <c r="B338" s="11" t="s">
        <v>496</v>
      </c>
      <c r="C338" s="13" t="s">
        <v>489</v>
      </c>
      <c r="D338" s="20">
        <v>1.24</v>
      </c>
      <c r="E338" s="20">
        <v>0.56000000000000005</v>
      </c>
      <c r="F338" s="20">
        <v>0.56000000000000005</v>
      </c>
      <c r="G338" s="13">
        <v>0</v>
      </c>
      <c r="H338" s="13">
        <f t="shared" si="99"/>
        <v>45.161290322580648</v>
      </c>
      <c r="I338" s="15"/>
    </row>
    <row r="339" spans="1:9">
      <c r="A339" s="398" t="s">
        <v>497</v>
      </c>
      <c r="B339" s="398"/>
      <c r="C339" s="398"/>
      <c r="D339" s="398"/>
      <c r="E339" s="398"/>
      <c r="F339" s="398"/>
      <c r="G339" s="398"/>
      <c r="H339" s="398"/>
      <c r="I339" s="398"/>
    </row>
    <row r="340" spans="1:9" ht="38.25">
      <c r="A340" s="10">
        <v>1</v>
      </c>
      <c r="B340" s="15" t="s">
        <v>498</v>
      </c>
      <c r="C340" s="32" t="s">
        <v>22</v>
      </c>
      <c r="D340" s="24">
        <v>47</v>
      </c>
      <c r="E340" s="24">
        <v>50</v>
      </c>
      <c r="F340" s="24">
        <v>50</v>
      </c>
      <c r="G340" s="24">
        <f t="shared" ref="G340:G343" si="101">F340/E340*100</f>
        <v>100</v>
      </c>
      <c r="H340" s="24">
        <f t="shared" ref="H340:H343" si="102">F340/D340*100</f>
        <v>106.38297872340425</v>
      </c>
      <c r="I340" s="15"/>
    </row>
    <row r="341" spans="1:9" ht="25.5">
      <c r="A341" s="10">
        <f t="shared" ref="A341:A343" si="103">A340+1</f>
        <v>2</v>
      </c>
      <c r="B341" s="15" t="s">
        <v>499</v>
      </c>
      <c r="C341" s="32" t="s">
        <v>16</v>
      </c>
      <c r="D341" s="24">
        <v>530</v>
      </c>
      <c r="E341" s="24">
        <v>591</v>
      </c>
      <c r="F341" s="24">
        <v>591</v>
      </c>
      <c r="G341" s="24">
        <f t="shared" si="101"/>
        <v>100</v>
      </c>
      <c r="H341" s="24">
        <f t="shared" si="102"/>
        <v>111.50943396226415</v>
      </c>
      <c r="I341" s="15"/>
    </row>
    <row r="342" spans="1:9" ht="38.25">
      <c r="A342" s="10">
        <f t="shared" si="103"/>
        <v>3</v>
      </c>
      <c r="B342" s="76" t="s">
        <v>500</v>
      </c>
      <c r="C342" s="81" t="s">
        <v>16</v>
      </c>
      <c r="D342" s="81">
        <v>20</v>
      </c>
      <c r="E342" s="81">
        <v>21</v>
      </c>
      <c r="F342" s="81">
        <v>21</v>
      </c>
      <c r="G342" s="24">
        <f t="shared" si="101"/>
        <v>100</v>
      </c>
      <c r="H342" s="24">
        <f t="shared" si="102"/>
        <v>105</v>
      </c>
      <c r="I342" s="15"/>
    </row>
    <row r="343" spans="1:9" ht="25.5">
      <c r="A343" s="10">
        <f t="shared" si="103"/>
        <v>4</v>
      </c>
      <c r="B343" s="15" t="s">
        <v>501</v>
      </c>
      <c r="C343" s="32" t="s">
        <v>20</v>
      </c>
      <c r="D343" s="34">
        <v>0</v>
      </c>
      <c r="E343" s="34">
        <v>0</v>
      </c>
      <c r="F343" s="34">
        <v>0</v>
      </c>
      <c r="G343" s="24" t="e">
        <f t="shared" si="101"/>
        <v>#DIV/0!</v>
      </c>
      <c r="H343" s="24" t="e">
        <f t="shared" si="102"/>
        <v>#DIV/0!</v>
      </c>
      <c r="I343" s="82" t="s">
        <v>502</v>
      </c>
    </row>
    <row r="344" spans="1:9">
      <c r="A344" s="398" t="s">
        <v>503</v>
      </c>
      <c r="B344" s="398"/>
      <c r="C344" s="398"/>
      <c r="D344" s="398"/>
      <c r="E344" s="398"/>
      <c r="F344" s="398"/>
      <c r="G344" s="398"/>
      <c r="H344" s="398"/>
      <c r="I344" s="398"/>
    </row>
    <row r="345" spans="1:9" ht="51">
      <c r="A345" s="10">
        <v>1</v>
      </c>
      <c r="B345" s="11" t="s">
        <v>504</v>
      </c>
      <c r="C345" s="10" t="s">
        <v>22</v>
      </c>
      <c r="D345" s="20">
        <v>1.33</v>
      </c>
      <c r="E345" s="20">
        <v>0.98</v>
      </c>
      <c r="F345" s="20">
        <v>0.98</v>
      </c>
      <c r="G345" s="13">
        <f t="shared" ref="G345:G346" si="104">F345/E345*100</f>
        <v>100</v>
      </c>
      <c r="H345" s="13">
        <f t="shared" ref="H345:H346" si="105">F345/D345*100</f>
        <v>73.68421052631578</v>
      </c>
      <c r="I345" s="11"/>
    </row>
    <row r="346" spans="1:9" ht="76.5">
      <c r="A346" s="10">
        <v>2</v>
      </c>
      <c r="B346" s="11" t="s">
        <v>505</v>
      </c>
      <c r="C346" s="10" t="s">
        <v>367</v>
      </c>
      <c r="D346" s="33">
        <v>4028.98</v>
      </c>
      <c r="E346" s="370">
        <v>4283.29</v>
      </c>
      <c r="F346" s="370">
        <v>4283.29</v>
      </c>
      <c r="G346" s="13">
        <f t="shared" si="104"/>
        <v>100</v>
      </c>
      <c r="H346" s="13">
        <f t="shared" si="105"/>
        <v>106.31201941930712</v>
      </c>
      <c r="I346" s="11"/>
    </row>
    <row r="347" spans="1:9">
      <c r="A347" s="396" t="s">
        <v>506</v>
      </c>
      <c r="B347" s="396"/>
      <c r="C347" s="396"/>
      <c r="D347" s="396"/>
      <c r="E347" s="396"/>
      <c r="F347" s="396"/>
      <c r="G347" s="396"/>
      <c r="H347" s="396"/>
      <c r="I347" s="396"/>
    </row>
    <row r="348" spans="1:9" ht="25.5">
      <c r="A348" s="32">
        <v>1</v>
      </c>
      <c r="B348" s="76" t="s">
        <v>507</v>
      </c>
      <c r="C348" s="62" t="s">
        <v>16</v>
      </c>
      <c r="D348" s="23">
        <v>360</v>
      </c>
      <c r="E348" s="23">
        <v>340</v>
      </c>
      <c r="F348" s="23">
        <v>340</v>
      </c>
      <c r="G348" s="84">
        <f>E348/F348*100</f>
        <v>100</v>
      </c>
      <c r="H348" s="24">
        <f t="shared" ref="H348:H356" si="106">F348/D348*100</f>
        <v>94.444444444444443</v>
      </c>
      <c r="I348" s="15"/>
    </row>
    <row r="349" spans="1:9" ht="25.5">
      <c r="A349" s="10">
        <f t="shared" ref="A349:A356" si="107">A348+1</f>
        <v>2</v>
      </c>
      <c r="B349" s="11" t="s">
        <v>508</v>
      </c>
      <c r="C349" s="10" t="s">
        <v>16</v>
      </c>
      <c r="D349" s="16">
        <v>6</v>
      </c>
      <c r="E349" s="16">
        <v>0</v>
      </c>
      <c r="F349" s="16">
        <v>0</v>
      </c>
      <c r="G349" s="13" t="e">
        <f t="shared" ref="G349:G356" si="108">F349/E349*100</f>
        <v>#DIV/0!</v>
      </c>
      <c r="H349" s="13">
        <f t="shared" si="106"/>
        <v>0</v>
      </c>
      <c r="I349" s="11"/>
    </row>
    <row r="350" spans="1:9" ht="25.5">
      <c r="A350" s="10">
        <f t="shared" si="107"/>
        <v>3</v>
      </c>
      <c r="B350" s="11" t="s">
        <v>509</v>
      </c>
      <c r="C350" s="10" t="s">
        <v>16</v>
      </c>
      <c r="D350" s="16">
        <v>19</v>
      </c>
      <c r="E350" s="16">
        <v>13</v>
      </c>
      <c r="F350" s="16">
        <v>13</v>
      </c>
      <c r="G350" s="13">
        <f t="shared" si="108"/>
        <v>100</v>
      </c>
      <c r="H350" s="13">
        <f t="shared" si="106"/>
        <v>68.421052631578945</v>
      </c>
      <c r="I350" s="11"/>
    </row>
    <row r="351" spans="1:9" ht="38.25">
      <c r="A351" s="10">
        <f t="shared" si="107"/>
        <v>4</v>
      </c>
      <c r="B351" s="11" t="s">
        <v>510</v>
      </c>
      <c r="C351" s="10" t="s">
        <v>22</v>
      </c>
      <c r="D351" s="16">
        <v>90</v>
      </c>
      <c r="E351" s="16">
        <v>95</v>
      </c>
      <c r="F351" s="16">
        <v>95</v>
      </c>
      <c r="G351" s="13">
        <f t="shared" si="108"/>
        <v>100</v>
      </c>
      <c r="H351" s="13">
        <f t="shared" si="106"/>
        <v>105.55555555555556</v>
      </c>
      <c r="I351" s="11"/>
    </row>
    <row r="352" spans="1:9" ht="25.5">
      <c r="A352" s="10">
        <f t="shared" si="107"/>
        <v>5</v>
      </c>
      <c r="B352" s="11" t="s">
        <v>511</v>
      </c>
      <c r="C352" s="10" t="s">
        <v>16</v>
      </c>
      <c r="D352" s="16">
        <v>1000</v>
      </c>
      <c r="E352" s="16">
        <v>485</v>
      </c>
      <c r="F352" s="16">
        <v>485</v>
      </c>
      <c r="G352" s="13">
        <f t="shared" si="108"/>
        <v>100</v>
      </c>
      <c r="H352" s="13">
        <f t="shared" si="106"/>
        <v>48.5</v>
      </c>
      <c r="I352" s="11"/>
    </row>
    <row r="353" spans="1:9" ht="25.5">
      <c r="A353" s="10">
        <f t="shared" si="107"/>
        <v>6</v>
      </c>
      <c r="B353" s="11" t="s">
        <v>512</v>
      </c>
      <c r="C353" s="10" t="s">
        <v>16</v>
      </c>
      <c r="D353" s="16">
        <v>166</v>
      </c>
      <c r="E353" s="16">
        <v>179</v>
      </c>
      <c r="F353" s="16">
        <v>179</v>
      </c>
      <c r="G353" s="13">
        <f t="shared" si="108"/>
        <v>100</v>
      </c>
      <c r="H353" s="13">
        <f t="shared" si="106"/>
        <v>107.83132530120483</v>
      </c>
      <c r="I353" s="11"/>
    </row>
    <row r="354" spans="1:9" ht="25.5">
      <c r="A354" s="10">
        <f t="shared" si="107"/>
        <v>7</v>
      </c>
      <c r="B354" s="15" t="s">
        <v>513</v>
      </c>
      <c r="C354" s="32" t="s">
        <v>514</v>
      </c>
      <c r="D354" s="34">
        <v>1600</v>
      </c>
      <c r="E354" s="34">
        <v>2008</v>
      </c>
      <c r="F354" s="34">
        <v>2008</v>
      </c>
      <c r="G354" s="24">
        <f t="shared" si="108"/>
        <v>100</v>
      </c>
      <c r="H354" s="24">
        <f t="shared" si="106"/>
        <v>125.49999999999999</v>
      </c>
      <c r="I354" s="15"/>
    </row>
    <row r="355" spans="1:9" ht="25.5">
      <c r="A355" s="10">
        <f t="shared" si="107"/>
        <v>8</v>
      </c>
      <c r="B355" s="15" t="s">
        <v>515</v>
      </c>
      <c r="C355" s="32" t="s">
        <v>16</v>
      </c>
      <c r="D355" s="85">
        <v>0</v>
      </c>
      <c r="E355" s="85">
        <v>2</v>
      </c>
      <c r="F355" s="85">
        <v>2</v>
      </c>
      <c r="G355" s="24">
        <f t="shared" si="108"/>
        <v>100</v>
      </c>
      <c r="H355" s="24" t="e">
        <f t="shared" si="106"/>
        <v>#DIV/0!</v>
      </c>
      <c r="I355" s="15"/>
    </row>
    <row r="356" spans="1:9" ht="25.5">
      <c r="A356" s="10">
        <f t="shared" si="107"/>
        <v>9</v>
      </c>
      <c r="B356" s="15" t="s">
        <v>516</v>
      </c>
      <c r="C356" s="32" t="s">
        <v>216</v>
      </c>
      <c r="D356" s="34">
        <v>37254</v>
      </c>
      <c r="E356" s="34">
        <v>0</v>
      </c>
      <c r="F356" s="34">
        <v>0</v>
      </c>
      <c r="G356" s="24" t="e">
        <f t="shared" si="108"/>
        <v>#DIV/0!</v>
      </c>
      <c r="H356" s="24">
        <f t="shared" si="106"/>
        <v>0</v>
      </c>
      <c r="I356" s="15" t="s">
        <v>490</v>
      </c>
    </row>
    <row r="357" spans="1:9">
      <c r="A357" s="419" t="s">
        <v>517</v>
      </c>
      <c r="B357" s="419"/>
      <c r="C357" s="419"/>
      <c r="D357" s="419"/>
      <c r="E357" s="419"/>
      <c r="F357" s="419"/>
      <c r="G357" s="419"/>
      <c r="H357" s="419"/>
      <c r="I357" s="419"/>
    </row>
    <row r="358" spans="1:9">
      <c r="A358" s="10">
        <v>1</v>
      </c>
      <c r="B358" s="15" t="s">
        <v>518</v>
      </c>
      <c r="C358" s="32" t="s">
        <v>16</v>
      </c>
      <c r="D358" s="34">
        <v>1110</v>
      </c>
      <c r="E358" s="34">
        <v>1100</v>
      </c>
      <c r="F358" s="34">
        <v>1100</v>
      </c>
      <c r="G358" s="24">
        <f>F358/E358*100</f>
        <v>100</v>
      </c>
      <c r="H358" s="24">
        <f>F358/D358*100</f>
        <v>99.099099099099092</v>
      </c>
      <c r="I358" s="15" t="s">
        <v>494</v>
      </c>
    </row>
    <row r="359" spans="1:9" ht="25.5" customHeight="1">
      <c r="A359" s="420" t="s">
        <v>519</v>
      </c>
      <c r="B359" s="420"/>
      <c r="C359" s="420"/>
      <c r="D359" s="420"/>
      <c r="E359" s="420"/>
      <c r="F359" s="420"/>
      <c r="G359" s="420"/>
      <c r="H359" s="420"/>
      <c r="I359" s="420"/>
    </row>
    <row r="360" spans="1:9">
      <c r="A360" s="398" t="s">
        <v>520</v>
      </c>
      <c r="B360" s="398"/>
      <c r="C360" s="398"/>
      <c r="D360" s="398"/>
      <c r="E360" s="398"/>
      <c r="F360" s="398"/>
      <c r="G360" s="398"/>
      <c r="H360" s="398"/>
      <c r="I360" s="398"/>
    </row>
    <row r="361" spans="1:9" ht="38.25">
      <c r="A361" s="10">
        <v>1</v>
      </c>
      <c r="B361" s="11" t="s">
        <v>521</v>
      </c>
      <c r="C361" s="10" t="s">
        <v>16</v>
      </c>
      <c r="D361" s="16">
        <v>16</v>
      </c>
      <c r="E361" s="16">
        <v>24</v>
      </c>
      <c r="F361" s="16">
        <v>21</v>
      </c>
      <c r="G361" s="13">
        <f t="shared" ref="G361:G362" si="109">F361/E361*100</f>
        <v>87.5</v>
      </c>
      <c r="H361" s="13">
        <f t="shared" ref="H361:H362" si="110">F361/D361*100</f>
        <v>131.25</v>
      </c>
      <c r="I361" s="11" t="s">
        <v>522</v>
      </c>
    </row>
    <row r="362" spans="1:9" ht="38.25">
      <c r="A362" s="10">
        <v>2</v>
      </c>
      <c r="B362" s="11" t="s">
        <v>523</v>
      </c>
      <c r="C362" s="10" t="s">
        <v>16</v>
      </c>
      <c r="D362" s="16">
        <v>47</v>
      </c>
      <c r="E362" s="16">
        <v>23</v>
      </c>
      <c r="F362" s="16">
        <v>22</v>
      </c>
      <c r="G362" s="13">
        <f t="shared" si="109"/>
        <v>95.652173913043484</v>
      </c>
      <c r="H362" s="13">
        <f t="shared" si="110"/>
        <v>46.808510638297875</v>
      </c>
      <c r="I362" s="11" t="s">
        <v>524</v>
      </c>
    </row>
    <row r="363" spans="1:9" ht="51">
      <c r="A363" s="10">
        <v>3</v>
      </c>
      <c r="B363" s="11" t="s">
        <v>525</v>
      </c>
      <c r="C363" s="10" t="s">
        <v>16</v>
      </c>
      <c r="D363" s="13">
        <v>100</v>
      </c>
      <c r="E363" s="13">
        <v>100</v>
      </c>
      <c r="F363" s="13">
        <v>100</v>
      </c>
      <c r="G363" s="13">
        <v>100</v>
      </c>
      <c r="H363" s="13"/>
      <c r="I363" s="11"/>
    </row>
    <row r="364" spans="1:9">
      <c r="A364" s="398" t="s">
        <v>526</v>
      </c>
      <c r="B364" s="398"/>
      <c r="C364" s="398"/>
      <c r="D364" s="398"/>
      <c r="E364" s="398"/>
      <c r="F364" s="398"/>
      <c r="G364" s="398"/>
      <c r="H364" s="398"/>
      <c r="I364" s="398"/>
    </row>
    <row r="365" spans="1:9" ht="63.75">
      <c r="A365" s="10">
        <v>1</v>
      </c>
      <c r="B365" s="11" t="s">
        <v>527</v>
      </c>
      <c r="C365" s="10" t="s">
        <v>324</v>
      </c>
      <c r="D365" s="16">
        <v>139</v>
      </c>
      <c r="E365" s="16">
        <v>332</v>
      </c>
      <c r="F365" s="16">
        <v>294</v>
      </c>
      <c r="G365" s="13">
        <f t="shared" ref="G365:G369" si="111">F365/E365*100</f>
        <v>88.554216867469876</v>
      </c>
      <c r="H365" s="13">
        <f t="shared" ref="H365:H369" si="112">F365/D365*100</f>
        <v>211.51079136690649</v>
      </c>
      <c r="I365" s="11" t="s">
        <v>528</v>
      </c>
    </row>
    <row r="366" spans="1:9" ht="63.75">
      <c r="A366" s="10">
        <v>2</v>
      </c>
      <c r="B366" s="11" t="s">
        <v>529</v>
      </c>
      <c r="C366" s="10" t="s">
        <v>16</v>
      </c>
      <c r="D366" s="16">
        <v>6</v>
      </c>
      <c r="E366" s="16">
        <v>36</v>
      </c>
      <c r="F366" s="16">
        <v>28</v>
      </c>
      <c r="G366" s="13">
        <f t="shared" si="111"/>
        <v>77.777777777777786</v>
      </c>
      <c r="H366" s="13">
        <f t="shared" si="112"/>
        <v>466.66666666666669</v>
      </c>
      <c r="I366" s="11" t="s">
        <v>530</v>
      </c>
    </row>
    <row r="367" spans="1:9" ht="63.75">
      <c r="A367" s="10">
        <v>3</v>
      </c>
      <c r="B367" s="11" t="s">
        <v>531</v>
      </c>
      <c r="C367" s="10" t="s">
        <v>16</v>
      </c>
      <c r="D367" s="16">
        <v>339</v>
      </c>
      <c r="E367" s="16">
        <v>811</v>
      </c>
      <c r="F367" s="16">
        <v>694</v>
      </c>
      <c r="G367" s="13">
        <f t="shared" si="111"/>
        <v>85.573366214549935</v>
      </c>
      <c r="H367" s="13">
        <f t="shared" si="112"/>
        <v>204.71976401179944</v>
      </c>
      <c r="I367" s="11" t="s">
        <v>528</v>
      </c>
    </row>
    <row r="368" spans="1:9" ht="89.25">
      <c r="A368" s="10">
        <f t="shared" ref="A368:A369" si="113">A367+1</f>
        <v>4</v>
      </c>
      <c r="B368" s="11" t="s">
        <v>532</v>
      </c>
      <c r="C368" s="10" t="s">
        <v>367</v>
      </c>
      <c r="D368" s="86">
        <v>4397.4399999999996</v>
      </c>
      <c r="E368" s="86">
        <v>12395.57</v>
      </c>
      <c r="F368" s="20">
        <v>9806.9699999999993</v>
      </c>
      <c r="G368" s="13">
        <f t="shared" si="111"/>
        <v>79.116732832778155</v>
      </c>
      <c r="H368" s="13">
        <f t="shared" si="112"/>
        <v>223.01543625382041</v>
      </c>
      <c r="I368" s="11" t="s">
        <v>533</v>
      </c>
    </row>
    <row r="369" spans="1:9" ht="63.75">
      <c r="A369" s="10">
        <f t="shared" si="113"/>
        <v>5</v>
      </c>
      <c r="B369" s="11" t="s">
        <v>534</v>
      </c>
      <c r="C369" s="10" t="s">
        <v>22</v>
      </c>
      <c r="D369" s="13">
        <v>17.8</v>
      </c>
      <c r="E369" s="13">
        <v>49.5</v>
      </c>
      <c r="F369" s="13">
        <v>46.1</v>
      </c>
      <c r="G369" s="13">
        <f t="shared" si="111"/>
        <v>93.131313131313135</v>
      </c>
      <c r="H369" s="13">
        <f t="shared" si="112"/>
        <v>258.98876404494382</v>
      </c>
      <c r="I369" s="11" t="s">
        <v>535</v>
      </c>
    </row>
    <row r="370" spans="1:9">
      <c r="A370" s="398" t="s">
        <v>536</v>
      </c>
      <c r="B370" s="398"/>
      <c r="C370" s="398"/>
      <c r="D370" s="398"/>
      <c r="E370" s="398"/>
      <c r="F370" s="398"/>
      <c r="G370" s="398"/>
      <c r="H370" s="398"/>
      <c r="I370" s="398"/>
    </row>
    <row r="371" spans="1:9" ht="76.5">
      <c r="A371" s="10">
        <v>1</v>
      </c>
      <c r="B371" s="11" t="s">
        <v>537</v>
      </c>
      <c r="C371" s="10" t="s">
        <v>538</v>
      </c>
      <c r="D371" s="16">
        <v>26</v>
      </c>
      <c r="E371" s="16">
        <v>24</v>
      </c>
      <c r="F371" s="16">
        <v>24</v>
      </c>
      <c r="G371" s="13">
        <f>F371/E371*100</f>
        <v>100</v>
      </c>
      <c r="H371" s="13">
        <f>F371/D371*100</f>
        <v>92.307692307692307</v>
      </c>
      <c r="I371" s="30"/>
    </row>
    <row r="372" spans="1:9">
      <c r="A372" s="398" t="s">
        <v>539</v>
      </c>
      <c r="B372" s="398"/>
      <c r="C372" s="398"/>
      <c r="D372" s="398"/>
      <c r="E372" s="398"/>
      <c r="F372" s="398"/>
      <c r="G372" s="398"/>
      <c r="H372" s="398"/>
      <c r="I372" s="398"/>
    </row>
    <row r="373" spans="1:9" ht="25.5">
      <c r="A373" s="10">
        <v>1</v>
      </c>
      <c r="B373" s="11" t="s">
        <v>540</v>
      </c>
      <c r="C373" s="10" t="s">
        <v>22</v>
      </c>
      <c r="D373" s="13">
        <v>91</v>
      </c>
      <c r="E373" s="13">
        <v>92</v>
      </c>
      <c r="F373" s="13">
        <v>92</v>
      </c>
      <c r="G373" s="13">
        <f>F373/E373*100</f>
        <v>100</v>
      </c>
      <c r="H373" s="13">
        <f t="shared" ref="H373:H374" si="114">F373/D373*100</f>
        <v>101.09890109890109</v>
      </c>
      <c r="I373" s="30"/>
    </row>
    <row r="374" spans="1:9" ht="25.5">
      <c r="A374" s="10">
        <v>2</v>
      </c>
      <c r="B374" s="11" t="s">
        <v>541</v>
      </c>
      <c r="C374" s="10" t="s">
        <v>22</v>
      </c>
      <c r="D374" s="13">
        <v>91</v>
      </c>
      <c r="E374" s="13">
        <v>92</v>
      </c>
      <c r="F374" s="13">
        <v>92</v>
      </c>
      <c r="G374" s="13">
        <f>E374/F374*100</f>
        <v>100</v>
      </c>
      <c r="H374" s="13">
        <f t="shared" si="114"/>
        <v>101.09890109890109</v>
      </c>
      <c r="I374" s="30"/>
    </row>
    <row r="375" spans="1:9">
      <c r="A375" s="398" t="s">
        <v>517</v>
      </c>
      <c r="B375" s="398"/>
      <c r="C375" s="398"/>
      <c r="D375" s="398"/>
      <c r="E375" s="398"/>
      <c r="F375" s="398"/>
      <c r="G375" s="398"/>
      <c r="H375" s="398"/>
      <c r="I375" s="398"/>
    </row>
    <row r="376" spans="1:9" ht="63.75">
      <c r="A376" s="10">
        <v>1</v>
      </c>
      <c r="B376" s="11" t="s">
        <v>542</v>
      </c>
      <c r="C376" s="10" t="s">
        <v>16</v>
      </c>
      <c r="D376" s="16">
        <v>2</v>
      </c>
      <c r="E376" s="16">
        <v>2</v>
      </c>
      <c r="F376" s="16">
        <v>0</v>
      </c>
      <c r="G376" s="13">
        <f t="shared" ref="G376:G377" si="115">F376/E376*100</f>
        <v>0</v>
      </c>
      <c r="H376" s="13">
        <f t="shared" ref="H376:H386" si="116">F376/D376*100</f>
        <v>0</v>
      </c>
      <c r="I376" s="11" t="s">
        <v>543</v>
      </c>
    </row>
    <row r="377" spans="1:9" ht="51">
      <c r="A377" s="10">
        <f t="shared" ref="A377:A386" si="117">A376+1</f>
        <v>2</v>
      </c>
      <c r="B377" s="11" t="s">
        <v>544</v>
      </c>
      <c r="C377" s="10" t="s">
        <v>367</v>
      </c>
      <c r="D377" s="86">
        <v>3026.29</v>
      </c>
      <c r="E377" s="86">
        <v>3205.6</v>
      </c>
      <c r="F377" s="86">
        <v>5554.79</v>
      </c>
      <c r="G377" s="13">
        <f t="shared" si="115"/>
        <v>173.28394060394311</v>
      </c>
      <c r="H377" s="13">
        <f t="shared" si="116"/>
        <v>183.55114678368562</v>
      </c>
      <c r="I377" s="11" t="s">
        <v>545</v>
      </c>
    </row>
    <row r="378" spans="1:9" ht="102">
      <c r="A378" s="10">
        <f t="shared" si="117"/>
        <v>3</v>
      </c>
      <c r="B378" s="11" t="s">
        <v>546</v>
      </c>
      <c r="C378" s="10" t="s">
        <v>367</v>
      </c>
      <c r="D378" s="13">
        <v>696.58</v>
      </c>
      <c r="E378" s="13">
        <v>0</v>
      </c>
      <c r="F378" s="13">
        <v>0</v>
      </c>
      <c r="G378" s="13" t="e">
        <f>E378/F378*100</f>
        <v>#DIV/0!</v>
      </c>
      <c r="H378" s="13">
        <f t="shared" si="116"/>
        <v>0</v>
      </c>
      <c r="I378" s="30"/>
    </row>
    <row r="379" spans="1:9" ht="76.5">
      <c r="A379" s="10">
        <f t="shared" si="117"/>
        <v>4</v>
      </c>
      <c r="B379" s="11" t="s">
        <v>547</v>
      </c>
      <c r="C379" s="10" t="s">
        <v>367</v>
      </c>
      <c r="D379" s="86">
        <v>1382.48</v>
      </c>
      <c r="E379" s="86">
        <v>0</v>
      </c>
      <c r="F379" s="86">
        <v>0</v>
      </c>
      <c r="G379" s="13" t="e">
        <f t="shared" ref="G379:G386" si="118">F379/E379*100</f>
        <v>#DIV/0!</v>
      </c>
      <c r="H379" s="13">
        <f t="shared" si="116"/>
        <v>0</v>
      </c>
      <c r="I379" s="30"/>
    </row>
    <row r="380" spans="1:9" ht="89.25">
      <c r="A380" s="10">
        <f t="shared" si="117"/>
        <v>5</v>
      </c>
      <c r="B380" s="11" t="s">
        <v>548</v>
      </c>
      <c r="C380" s="10" t="s">
        <v>367</v>
      </c>
      <c r="D380" s="19">
        <v>1347.7</v>
      </c>
      <c r="E380" s="19">
        <v>0</v>
      </c>
      <c r="F380" s="19">
        <v>0</v>
      </c>
      <c r="G380" s="13" t="e">
        <f t="shared" si="118"/>
        <v>#DIV/0!</v>
      </c>
      <c r="H380" s="13">
        <f t="shared" si="116"/>
        <v>0</v>
      </c>
      <c r="I380" s="30"/>
    </row>
    <row r="381" spans="1:9" ht="51">
      <c r="A381" s="10">
        <f t="shared" si="117"/>
        <v>6</v>
      </c>
      <c r="B381" s="11" t="s">
        <v>549</v>
      </c>
      <c r="C381" s="10" t="s">
        <v>367</v>
      </c>
      <c r="D381" s="86">
        <v>11600</v>
      </c>
      <c r="E381" s="86">
        <v>11600</v>
      </c>
      <c r="F381" s="86">
        <v>25476</v>
      </c>
      <c r="G381" s="13">
        <f t="shared" si="118"/>
        <v>219.62068965517241</v>
      </c>
      <c r="H381" s="13">
        <f t="shared" si="116"/>
        <v>219.62068965517241</v>
      </c>
      <c r="I381" s="68" t="s">
        <v>550</v>
      </c>
    </row>
    <row r="382" spans="1:9" ht="38.25">
      <c r="A382" s="10">
        <f t="shared" si="117"/>
        <v>7</v>
      </c>
      <c r="B382" s="11" t="s">
        <v>551</v>
      </c>
      <c r="C382" s="10" t="s">
        <v>216</v>
      </c>
      <c r="D382" s="16">
        <v>7</v>
      </c>
      <c r="E382" s="16">
        <v>10</v>
      </c>
      <c r="F382" s="16">
        <v>10</v>
      </c>
      <c r="G382" s="13">
        <f t="shared" si="118"/>
        <v>100</v>
      </c>
      <c r="H382" s="13">
        <f t="shared" si="116"/>
        <v>142.85714285714286</v>
      </c>
      <c r="I382" s="30"/>
    </row>
    <row r="383" spans="1:9" ht="38.25">
      <c r="A383" s="10">
        <f t="shared" si="117"/>
        <v>8</v>
      </c>
      <c r="B383" s="39" t="s">
        <v>552</v>
      </c>
      <c r="C383" s="10" t="s">
        <v>553</v>
      </c>
      <c r="D383" s="10">
        <v>16</v>
      </c>
      <c r="E383" s="16">
        <v>6</v>
      </c>
      <c r="F383" s="16">
        <v>34</v>
      </c>
      <c r="G383" s="13">
        <f t="shared" si="118"/>
        <v>566.66666666666674</v>
      </c>
      <c r="H383" s="13">
        <f t="shared" si="116"/>
        <v>212.5</v>
      </c>
      <c r="I383" s="30"/>
    </row>
    <row r="384" spans="1:9" ht="51">
      <c r="A384" s="10">
        <f t="shared" si="117"/>
        <v>9</v>
      </c>
      <c r="B384" s="39" t="s">
        <v>554</v>
      </c>
      <c r="C384" s="10" t="s">
        <v>16</v>
      </c>
      <c r="D384" s="10">
        <v>22</v>
      </c>
      <c r="E384" s="16">
        <v>10</v>
      </c>
      <c r="F384" s="16">
        <v>15</v>
      </c>
      <c r="G384" s="13">
        <f t="shared" si="118"/>
        <v>150</v>
      </c>
      <c r="H384" s="13">
        <f t="shared" si="116"/>
        <v>68.181818181818173</v>
      </c>
      <c r="I384" s="30"/>
    </row>
    <row r="385" spans="1:9" ht="89.25">
      <c r="A385" s="10">
        <f t="shared" si="117"/>
        <v>10</v>
      </c>
      <c r="B385" s="39" t="s">
        <v>555</v>
      </c>
      <c r="C385" s="10" t="s">
        <v>556</v>
      </c>
      <c r="D385" s="19">
        <v>0</v>
      </c>
      <c r="E385" s="19">
        <v>0</v>
      </c>
      <c r="F385" s="19">
        <v>0</v>
      </c>
      <c r="G385" s="13" t="e">
        <f t="shared" si="118"/>
        <v>#DIV/0!</v>
      </c>
      <c r="H385" s="13" t="e">
        <f t="shared" si="116"/>
        <v>#DIV/0!</v>
      </c>
      <c r="I385" s="30"/>
    </row>
    <row r="386" spans="1:9" ht="38.25">
      <c r="A386" s="10">
        <f t="shared" si="117"/>
        <v>11</v>
      </c>
      <c r="B386" s="11" t="s">
        <v>557</v>
      </c>
      <c r="C386" s="10" t="s">
        <v>16</v>
      </c>
      <c r="D386" s="16">
        <v>1</v>
      </c>
      <c r="E386" s="16">
        <v>0</v>
      </c>
      <c r="F386" s="16">
        <v>0</v>
      </c>
      <c r="G386" s="13" t="e">
        <f t="shared" si="118"/>
        <v>#DIV/0!</v>
      </c>
      <c r="H386" s="13">
        <f t="shared" si="116"/>
        <v>0</v>
      </c>
      <c r="I386" s="30"/>
    </row>
    <row r="387" spans="1:9">
      <c r="A387" s="397" t="s">
        <v>558</v>
      </c>
      <c r="B387" s="397"/>
      <c r="C387" s="397"/>
      <c r="D387" s="397"/>
      <c r="E387" s="397"/>
      <c r="F387" s="397"/>
      <c r="G387" s="397"/>
      <c r="H387" s="397"/>
      <c r="I387" s="397"/>
    </row>
    <row r="388" spans="1:9">
      <c r="A388" s="397" t="s">
        <v>559</v>
      </c>
      <c r="B388" s="397"/>
      <c r="C388" s="397"/>
      <c r="D388" s="397"/>
      <c r="E388" s="397"/>
      <c r="F388" s="397"/>
      <c r="G388" s="397"/>
      <c r="H388" s="397"/>
      <c r="I388" s="397"/>
    </row>
    <row r="389" spans="1:9" ht="242.25">
      <c r="A389" s="155">
        <v>1</v>
      </c>
      <c r="B389" s="15" t="s">
        <v>560</v>
      </c>
      <c r="C389" s="155" t="s">
        <v>561</v>
      </c>
      <c r="D389" s="33">
        <v>1745</v>
      </c>
      <c r="E389" s="33">
        <v>1777.9</v>
      </c>
      <c r="F389" s="33">
        <v>1777.9</v>
      </c>
      <c r="G389" s="24">
        <f t="shared" ref="G389:G393" si="119">F389/E389*100</f>
        <v>100</v>
      </c>
      <c r="H389" s="24">
        <f t="shared" ref="H389:H393" si="120">F389/D389*100</f>
        <v>101.88538681948425</v>
      </c>
      <c r="I389" s="15" t="s">
        <v>881</v>
      </c>
    </row>
    <row r="390" spans="1:9" ht="255">
      <c r="A390" s="155">
        <v>2</v>
      </c>
      <c r="B390" s="15" t="s">
        <v>562</v>
      </c>
      <c r="C390" s="155" t="s">
        <v>216</v>
      </c>
      <c r="D390" s="23">
        <v>48</v>
      </c>
      <c r="E390" s="23">
        <v>22</v>
      </c>
      <c r="F390" s="23">
        <v>90</v>
      </c>
      <c r="G390" s="24">
        <f t="shared" si="119"/>
        <v>409.09090909090907</v>
      </c>
      <c r="H390" s="24">
        <f t="shared" si="120"/>
        <v>187.5</v>
      </c>
      <c r="I390" s="15" t="s">
        <v>882</v>
      </c>
    </row>
    <row r="391" spans="1:9" ht="153">
      <c r="A391" s="155">
        <v>3</v>
      </c>
      <c r="B391" s="15" t="s">
        <v>563</v>
      </c>
      <c r="C391" s="155" t="s">
        <v>22</v>
      </c>
      <c r="D391" s="155">
        <v>2.96</v>
      </c>
      <c r="E391" s="155">
        <v>2.71</v>
      </c>
      <c r="F391" s="84">
        <v>2.8</v>
      </c>
      <c r="G391" s="24">
        <f t="shared" si="119"/>
        <v>103.3210332103321</v>
      </c>
      <c r="H391" s="24">
        <f t="shared" si="120"/>
        <v>94.594594594594597</v>
      </c>
      <c r="I391" s="15" t="s">
        <v>883</v>
      </c>
    </row>
    <row r="392" spans="1:9" ht="191.25">
      <c r="A392" s="155">
        <v>4</v>
      </c>
      <c r="B392" s="15" t="s">
        <v>564</v>
      </c>
      <c r="C392" s="155" t="s">
        <v>22</v>
      </c>
      <c r="D392" s="84">
        <v>0.8</v>
      </c>
      <c r="E392" s="84">
        <v>1.6</v>
      </c>
      <c r="F392" s="84">
        <v>0.96</v>
      </c>
      <c r="G392" s="24">
        <f t="shared" si="119"/>
        <v>60</v>
      </c>
      <c r="H392" s="24">
        <f t="shared" si="120"/>
        <v>120</v>
      </c>
      <c r="I392" s="15" t="s">
        <v>884</v>
      </c>
    </row>
    <row r="393" spans="1:9" ht="127.5">
      <c r="A393" s="155">
        <v>5</v>
      </c>
      <c r="B393" s="15" t="s">
        <v>565</v>
      </c>
      <c r="C393" s="155" t="s">
        <v>22</v>
      </c>
      <c r="D393" s="155">
        <v>1.42</v>
      </c>
      <c r="E393" s="155">
        <v>1.54</v>
      </c>
      <c r="F393" s="155">
        <v>1.59</v>
      </c>
      <c r="G393" s="24">
        <f t="shared" si="119"/>
        <v>103.24675324675326</v>
      </c>
      <c r="H393" s="24">
        <f t="shared" si="120"/>
        <v>111.9718309859155</v>
      </c>
      <c r="I393" s="15" t="s">
        <v>885</v>
      </c>
    </row>
    <row r="394" spans="1:9">
      <c r="A394" s="396" t="s">
        <v>566</v>
      </c>
      <c r="B394" s="396"/>
      <c r="C394" s="396"/>
      <c r="D394" s="396"/>
      <c r="E394" s="396"/>
      <c r="F394" s="396"/>
      <c r="G394" s="396"/>
      <c r="H394" s="396"/>
      <c r="I394" s="396"/>
    </row>
    <row r="395" spans="1:9" ht="102">
      <c r="A395" s="155">
        <v>1</v>
      </c>
      <c r="B395" s="15" t="s">
        <v>567</v>
      </c>
      <c r="C395" s="155" t="s">
        <v>568</v>
      </c>
      <c r="D395" s="34">
        <v>1229</v>
      </c>
      <c r="E395" s="34">
        <v>1306</v>
      </c>
      <c r="F395" s="34">
        <v>1274</v>
      </c>
      <c r="G395" s="24">
        <f t="shared" ref="G395:G399" si="121">F395/E395*100</f>
        <v>97.549770290964773</v>
      </c>
      <c r="H395" s="24">
        <f t="shared" ref="H395:H399" si="122">F395/D395*100</f>
        <v>103.66151342554923</v>
      </c>
      <c r="I395" s="362" t="s">
        <v>886</v>
      </c>
    </row>
    <row r="396" spans="1:9" ht="89.25">
      <c r="A396" s="155">
        <v>2</v>
      </c>
      <c r="B396" s="15" t="s">
        <v>569</v>
      </c>
      <c r="C396" s="155" t="s">
        <v>568</v>
      </c>
      <c r="D396" s="34">
        <v>510</v>
      </c>
      <c r="E396" s="34">
        <v>510</v>
      </c>
      <c r="F396" s="34">
        <v>510</v>
      </c>
      <c r="G396" s="24">
        <f t="shared" si="121"/>
        <v>100</v>
      </c>
      <c r="H396" s="24">
        <f t="shared" si="122"/>
        <v>100</v>
      </c>
      <c r="I396" s="358" t="s">
        <v>570</v>
      </c>
    </row>
    <row r="397" spans="1:9" ht="102">
      <c r="A397" s="155">
        <v>3</v>
      </c>
      <c r="B397" s="15" t="s">
        <v>571</v>
      </c>
      <c r="C397" s="155" t="s">
        <v>572</v>
      </c>
      <c r="D397" s="33">
        <v>3344.9</v>
      </c>
      <c r="E397" s="363">
        <v>3087.7</v>
      </c>
      <c r="F397" s="33">
        <v>3193.5</v>
      </c>
      <c r="G397" s="24">
        <f t="shared" si="121"/>
        <v>103.42649868834408</v>
      </c>
      <c r="H397" s="24">
        <f t="shared" si="122"/>
        <v>95.473706239349454</v>
      </c>
      <c r="I397" s="358" t="s">
        <v>573</v>
      </c>
    </row>
    <row r="398" spans="1:9" ht="89.25">
      <c r="A398" s="155">
        <v>4</v>
      </c>
      <c r="B398" s="15" t="s">
        <v>574</v>
      </c>
      <c r="C398" s="155" t="s">
        <v>572</v>
      </c>
      <c r="D398" s="33">
        <v>2905.1</v>
      </c>
      <c r="E398" s="33">
        <v>2788.5</v>
      </c>
      <c r="F398" s="33">
        <v>2928.9</v>
      </c>
      <c r="G398" s="24">
        <f t="shared" si="121"/>
        <v>105.03496503496504</v>
      </c>
      <c r="H398" s="24">
        <f t="shared" si="122"/>
        <v>100.81924890709442</v>
      </c>
      <c r="I398" s="358" t="s">
        <v>575</v>
      </c>
    </row>
    <row r="399" spans="1:9" ht="102">
      <c r="A399" s="155">
        <v>5</v>
      </c>
      <c r="B399" s="15" t="s">
        <v>576</v>
      </c>
      <c r="C399" s="155" t="s">
        <v>577</v>
      </c>
      <c r="D399" s="33">
        <v>6533</v>
      </c>
      <c r="E399" s="33">
        <v>6054</v>
      </c>
      <c r="F399" s="33">
        <v>6262</v>
      </c>
      <c r="G399" s="24">
        <f t="shared" si="121"/>
        <v>103.43574496200858</v>
      </c>
      <c r="H399" s="24">
        <f t="shared" si="122"/>
        <v>95.851829174957899</v>
      </c>
      <c r="I399" s="358" t="s">
        <v>578</v>
      </c>
    </row>
    <row r="400" spans="1:9" ht="35.25" customHeight="1">
      <c r="A400" s="396" t="s">
        <v>579</v>
      </c>
      <c r="B400" s="396"/>
      <c r="C400" s="396"/>
      <c r="D400" s="396"/>
      <c r="E400" s="396"/>
      <c r="F400" s="396"/>
      <c r="G400" s="396"/>
      <c r="H400" s="396"/>
      <c r="I400" s="396"/>
    </row>
    <row r="401" spans="1:9" ht="102">
      <c r="A401" s="155">
        <v>1</v>
      </c>
      <c r="B401" s="15" t="s">
        <v>580</v>
      </c>
      <c r="C401" s="155" t="s">
        <v>572</v>
      </c>
      <c r="D401" s="33">
        <v>1274.7</v>
      </c>
      <c r="E401" s="363">
        <v>1568</v>
      </c>
      <c r="F401" s="33">
        <v>1329.9</v>
      </c>
      <c r="G401" s="24">
        <f t="shared" ref="G401:G404" si="123">F401/E401*100</f>
        <v>84.815051020408177</v>
      </c>
      <c r="H401" s="24">
        <f t="shared" ref="H401:H404" si="124">F401/D401*100</f>
        <v>104.33043068957402</v>
      </c>
      <c r="I401" s="358" t="s">
        <v>581</v>
      </c>
    </row>
    <row r="402" spans="1:9" ht="102">
      <c r="A402" s="155">
        <v>2</v>
      </c>
      <c r="B402" s="15" t="s">
        <v>582</v>
      </c>
      <c r="C402" s="155" t="s">
        <v>572</v>
      </c>
      <c r="D402" s="33">
        <v>250.4</v>
      </c>
      <c r="E402" s="363">
        <v>505</v>
      </c>
      <c r="F402" s="33">
        <v>301.8</v>
      </c>
      <c r="G402" s="24">
        <f t="shared" si="123"/>
        <v>59.762376237623762</v>
      </c>
      <c r="H402" s="24">
        <f t="shared" si="124"/>
        <v>120.52715654952078</v>
      </c>
      <c r="I402" s="358" t="s">
        <v>583</v>
      </c>
    </row>
    <row r="403" spans="1:9" ht="102">
      <c r="A403" s="155">
        <v>3</v>
      </c>
      <c r="B403" s="15" t="s">
        <v>584</v>
      </c>
      <c r="C403" s="155" t="s">
        <v>585</v>
      </c>
      <c r="D403" s="364">
        <v>688.37</v>
      </c>
      <c r="E403" s="363">
        <v>755</v>
      </c>
      <c r="F403" s="71">
        <v>783.02</v>
      </c>
      <c r="G403" s="24">
        <f t="shared" si="123"/>
        <v>103.71125827814569</v>
      </c>
      <c r="H403" s="24">
        <f t="shared" si="124"/>
        <v>113.74987288812702</v>
      </c>
      <c r="I403" s="358" t="s">
        <v>586</v>
      </c>
    </row>
    <row r="404" spans="1:9" ht="76.5">
      <c r="A404" s="155">
        <v>4</v>
      </c>
      <c r="B404" s="15" t="s">
        <v>587</v>
      </c>
      <c r="C404" s="155" t="s">
        <v>364</v>
      </c>
      <c r="D404" s="33">
        <v>3717.9</v>
      </c>
      <c r="E404" s="363">
        <v>4500</v>
      </c>
      <c r="F404" s="33">
        <v>3647.6</v>
      </c>
      <c r="G404" s="24">
        <f t="shared" si="123"/>
        <v>81.057777777777773</v>
      </c>
      <c r="H404" s="24">
        <f t="shared" si="124"/>
        <v>98.109147637106958</v>
      </c>
      <c r="I404" s="358" t="s">
        <v>588</v>
      </c>
    </row>
    <row r="405" spans="1:9">
      <c r="A405" s="397" t="s">
        <v>558</v>
      </c>
      <c r="B405" s="397"/>
      <c r="C405" s="397"/>
      <c r="D405" s="397"/>
      <c r="E405" s="397"/>
      <c r="F405" s="397"/>
      <c r="G405" s="397"/>
      <c r="H405" s="397"/>
      <c r="I405" s="397"/>
    </row>
    <row r="406" spans="1:9">
      <c r="A406" s="397" t="s">
        <v>589</v>
      </c>
      <c r="B406" s="397"/>
      <c r="C406" s="397"/>
      <c r="D406" s="397"/>
      <c r="E406" s="397"/>
      <c r="F406" s="397"/>
      <c r="G406" s="397"/>
      <c r="H406" s="397"/>
      <c r="I406" s="397"/>
    </row>
    <row r="407" spans="1:9" ht="38.25">
      <c r="A407" s="155">
        <v>1</v>
      </c>
      <c r="B407" s="15" t="s">
        <v>590</v>
      </c>
      <c r="C407" s="155" t="s">
        <v>16</v>
      </c>
      <c r="D407" s="34">
        <v>1</v>
      </c>
      <c r="E407" s="34">
        <v>1</v>
      </c>
      <c r="F407" s="34">
        <v>1</v>
      </c>
      <c r="G407" s="24">
        <f t="shared" ref="G407:G415" si="125">F407/E407*100</f>
        <v>100</v>
      </c>
      <c r="H407" s="24">
        <f t="shared" ref="H407:H415" si="126">F407/D407*100</f>
        <v>100</v>
      </c>
      <c r="I407" s="365"/>
    </row>
    <row r="408" spans="1:9" ht="38.25">
      <c r="A408" s="155">
        <v>2</v>
      </c>
      <c r="B408" s="15" t="s">
        <v>591</v>
      </c>
      <c r="C408" s="155" t="s">
        <v>16</v>
      </c>
      <c r="D408" s="34">
        <v>1</v>
      </c>
      <c r="E408" s="34">
        <v>1</v>
      </c>
      <c r="F408" s="34">
        <v>1</v>
      </c>
      <c r="G408" s="24">
        <f t="shared" si="125"/>
        <v>100</v>
      </c>
      <c r="H408" s="24">
        <f t="shared" si="126"/>
        <v>100</v>
      </c>
      <c r="I408" s="365"/>
    </row>
    <row r="409" spans="1:9" ht="38.25">
      <c r="A409" s="155">
        <v>3</v>
      </c>
      <c r="B409" s="15" t="s">
        <v>592</v>
      </c>
      <c r="C409" s="155" t="s">
        <v>16</v>
      </c>
      <c r="D409" s="34">
        <v>3</v>
      </c>
      <c r="E409" s="34">
        <v>17</v>
      </c>
      <c r="F409" s="34">
        <v>20</v>
      </c>
      <c r="G409" s="24">
        <f t="shared" si="125"/>
        <v>117.64705882352942</v>
      </c>
      <c r="H409" s="24">
        <f t="shared" si="126"/>
        <v>666.66666666666674</v>
      </c>
      <c r="I409" s="358" t="s">
        <v>593</v>
      </c>
    </row>
    <row r="410" spans="1:9" ht="51">
      <c r="A410" s="155">
        <v>4</v>
      </c>
      <c r="B410" s="15" t="s">
        <v>594</v>
      </c>
      <c r="C410" s="155" t="s">
        <v>16</v>
      </c>
      <c r="D410" s="34">
        <v>1</v>
      </c>
      <c r="E410" s="34">
        <v>1</v>
      </c>
      <c r="F410" s="34">
        <v>1</v>
      </c>
      <c r="G410" s="24">
        <f t="shared" si="125"/>
        <v>100</v>
      </c>
      <c r="H410" s="24">
        <f t="shared" si="126"/>
        <v>100</v>
      </c>
      <c r="I410" s="365"/>
    </row>
    <row r="411" spans="1:9" ht="102">
      <c r="A411" s="155">
        <v>5</v>
      </c>
      <c r="B411" s="15" t="s">
        <v>595</v>
      </c>
      <c r="C411" s="155" t="s">
        <v>22</v>
      </c>
      <c r="D411" s="33">
        <v>100</v>
      </c>
      <c r="E411" s="34">
        <v>100</v>
      </c>
      <c r="F411" s="34">
        <v>100</v>
      </c>
      <c r="G411" s="24">
        <f t="shared" si="125"/>
        <v>100</v>
      </c>
      <c r="H411" s="24">
        <f t="shared" si="126"/>
        <v>100</v>
      </c>
      <c r="I411" s="365"/>
    </row>
    <row r="412" spans="1:9" ht="76.5">
      <c r="A412" s="155">
        <v>6</v>
      </c>
      <c r="B412" s="15" t="s">
        <v>596</v>
      </c>
      <c r="C412" s="155" t="s">
        <v>22</v>
      </c>
      <c r="D412" s="34">
        <v>100</v>
      </c>
      <c r="E412" s="34">
        <v>100</v>
      </c>
      <c r="F412" s="34">
        <v>100</v>
      </c>
      <c r="G412" s="24">
        <f t="shared" si="125"/>
        <v>100</v>
      </c>
      <c r="H412" s="24">
        <f t="shared" si="126"/>
        <v>100</v>
      </c>
      <c r="I412" s="365"/>
    </row>
    <row r="413" spans="1:9" ht="76.5">
      <c r="A413" s="155">
        <v>7</v>
      </c>
      <c r="B413" s="15" t="s">
        <v>597</v>
      </c>
      <c r="C413" s="155" t="s">
        <v>16</v>
      </c>
      <c r="D413" s="33">
        <v>7</v>
      </c>
      <c r="E413" s="34">
        <v>50</v>
      </c>
      <c r="F413" s="33">
        <v>3</v>
      </c>
      <c r="G413" s="24">
        <f t="shared" si="125"/>
        <v>6</v>
      </c>
      <c r="H413" s="24">
        <f t="shared" si="126"/>
        <v>42.857142857142854</v>
      </c>
      <c r="I413" s="358" t="s">
        <v>598</v>
      </c>
    </row>
    <row r="414" spans="1:9" ht="38.25">
      <c r="A414" s="155">
        <v>8</v>
      </c>
      <c r="B414" s="15" t="s">
        <v>599</v>
      </c>
      <c r="C414" s="155" t="s">
        <v>16</v>
      </c>
      <c r="D414" s="366">
        <v>823</v>
      </c>
      <c r="E414" s="34">
        <v>11474</v>
      </c>
      <c r="F414" s="366">
        <v>12596</v>
      </c>
      <c r="G414" s="24">
        <f t="shared" si="125"/>
        <v>109.77862994596479</v>
      </c>
      <c r="H414" s="24">
        <f t="shared" si="126"/>
        <v>1530.498177399757</v>
      </c>
      <c r="I414" s="358" t="s">
        <v>593</v>
      </c>
    </row>
    <row r="415" spans="1:9" ht="25.5">
      <c r="A415" s="155">
        <v>9</v>
      </c>
      <c r="B415" s="15" t="s">
        <v>600</v>
      </c>
      <c r="C415" s="155" t="s">
        <v>364</v>
      </c>
      <c r="D415" s="33">
        <v>0</v>
      </c>
      <c r="E415" s="34">
        <v>0</v>
      </c>
      <c r="F415" s="33">
        <v>0</v>
      </c>
      <c r="G415" s="24" t="e">
        <f t="shared" si="125"/>
        <v>#DIV/0!</v>
      </c>
      <c r="H415" s="24" t="e">
        <f t="shared" si="126"/>
        <v>#DIV/0!</v>
      </c>
      <c r="I415" s="367" t="s">
        <v>601</v>
      </c>
    </row>
    <row r="416" spans="1:9">
      <c r="A416" s="397" t="s">
        <v>558</v>
      </c>
      <c r="B416" s="397"/>
      <c r="C416" s="397"/>
      <c r="D416" s="397"/>
      <c r="E416" s="397"/>
      <c r="F416" s="397"/>
      <c r="G416" s="397"/>
      <c r="H416" s="397"/>
      <c r="I416" s="397"/>
    </row>
    <row r="417" spans="1:9">
      <c r="A417" s="397" t="s">
        <v>887</v>
      </c>
      <c r="B417" s="397"/>
      <c r="C417" s="397"/>
      <c r="D417" s="397"/>
      <c r="E417" s="397"/>
      <c r="F417" s="397"/>
      <c r="G417" s="397"/>
      <c r="H417" s="397"/>
      <c r="I417" s="397"/>
    </row>
    <row r="418" spans="1:9" ht="25.5">
      <c r="A418" s="369">
        <v>1</v>
      </c>
      <c r="B418" s="11" t="s">
        <v>602</v>
      </c>
      <c r="C418" s="10" t="s">
        <v>16</v>
      </c>
      <c r="D418" s="12">
        <v>0</v>
      </c>
      <c r="E418" s="12">
        <v>8</v>
      </c>
      <c r="F418" s="12">
        <v>12</v>
      </c>
      <c r="G418" s="13">
        <f t="shared" ref="G418:G421" si="127">F418/E418*100</f>
        <v>150</v>
      </c>
      <c r="H418" s="13" t="e">
        <f t="shared" ref="H418:H421" si="128">F418/D418*100</f>
        <v>#DIV/0!</v>
      </c>
      <c r="I418" s="368" t="s">
        <v>603</v>
      </c>
    </row>
    <row r="419" spans="1:9" ht="25.5">
      <c r="A419" s="10">
        <v>2</v>
      </c>
      <c r="B419" s="11" t="s">
        <v>604</v>
      </c>
      <c r="C419" s="10" t="s">
        <v>16</v>
      </c>
      <c r="D419" s="12">
        <v>0</v>
      </c>
      <c r="E419" s="12">
        <v>50</v>
      </c>
      <c r="F419" s="12">
        <v>52</v>
      </c>
      <c r="G419" s="13">
        <f t="shared" si="127"/>
        <v>104</v>
      </c>
      <c r="H419" s="13" t="e">
        <f t="shared" si="128"/>
        <v>#DIV/0!</v>
      </c>
      <c r="I419" s="368" t="s">
        <v>603</v>
      </c>
    </row>
    <row r="420" spans="1:9" ht="76.5">
      <c r="A420" s="10">
        <v>3</v>
      </c>
      <c r="B420" s="11" t="s">
        <v>605</v>
      </c>
      <c r="C420" s="10" t="s">
        <v>16</v>
      </c>
      <c r="D420" s="12">
        <v>0</v>
      </c>
      <c r="E420" s="12">
        <v>50</v>
      </c>
      <c r="F420" s="12">
        <v>52</v>
      </c>
      <c r="G420" s="13">
        <f t="shared" si="127"/>
        <v>104</v>
      </c>
      <c r="H420" s="13" t="e">
        <f t="shared" si="128"/>
        <v>#DIV/0!</v>
      </c>
      <c r="I420" s="368" t="s">
        <v>603</v>
      </c>
    </row>
    <row r="421" spans="1:9" ht="89.25">
      <c r="A421" s="10">
        <v>4</v>
      </c>
      <c r="B421" s="11" t="s">
        <v>606</v>
      </c>
      <c r="C421" s="10" t="s">
        <v>16</v>
      </c>
      <c r="D421" s="12"/>
      <c r="E421" s="12">
        <v>30</v>
      </c>
      <c r="F421" s="12">
        <v>34</v>
      </c>
      <c r="G421" s="13">
        <f t="shared" si="127"/>
        <v>113.33333333333333</v>
      </c>
      <c r="H421" s="13" t="e">
        <f t="shared" si="128"/>
        <v>#DIV/0!</v>
      </c>
      <c r="I421" s="368" t="s">
        <v>603</v>
      </c>
    </row>
  </sheetData>
  <sheetProtection selectLockedCells="1" selectUnlockedCells="1"/>
  <mergeCells count="90">
    <mergeCell ref="A417:I417"/>
    <mergeCell ref="A364:I364"/>
    <mergeCell ref="A370:I370"/>
    <mergeCell ref="A372:I372"/>
    <mergeCell ref="A375:I375"/>
    <mergeCell ref="A387:I387"/>
    <mergeCell ref="A388:I388"/>
    <mergeCell ref="A394:I394"/>
    <mergeCell ref="A400:I400"/>
    <mergeCell ref="A405:I405"/>
    <mergeCell ref="A406:I406"/>
    <mergeCell ref="A416:I416"/>
    <mergeCell ref="A360:I360"/>
    <mergeCell ref="A310:I310"/>
    <mergeCell ref="A313:I313"/>
    <mergeCell ref="A328:I328"/>
    <mergeCell ref="A329:I329"/>
    <mergeCell ref="A336:A337"/>
    <mergeCell ref="B336:B337"/>
    <mergeCell ref="I336:I337"/>
    <mergeCell ref="A339:I339"/>
    <mergeCell ref="A344:I344"/>
    <mergeCell ref="A347:I347"/>
    <mergeCell ref="A357:I357"/>
    <mergeCell ref="A359:I359"/>
    <mergeCell ref="A305:I305"/>
    <mergeCell ref="A251:A252"/>
    <mergeCell ref="B251:B252"/>
    <mergeCell ref="I251:I252"/>
    <mergeCell ref="A255:A256"/>
    <mergeCell ref="B255:B256"/>
    <mergeCell ref="C255:C256"/>
    <mergeCell ref="I255:I256"/>
    <mergeCell ref="A283:I283"/>
    <mergeCell ref="A286:I286"/>
    <mergeCell ref="A291:I291"/>
    <mergeCell ref="A297:I297"/>
    <mergeCell ref="A301:I301"/>
    <mergeCell ref="A242:I242"/>
    <mergeCell ref="A247:I247"/>
    <mergeCell ref="A248:I248"/>
    <mergeCell ref="A249:A250"/>
    <mergeCell ref="B249:B250"/>
    <mergeCell ref="I249:I250"/>
    <mergeCell ref="A229:I229"/>
    <mergeCell ref="A164:I164"/>
    <mergeCell ref="A169:I169"/>
    <mergeCell ref="A174:I174"/>
    <mergeCell ref="A181:I181"/>
    <mergeCell ref="A187:I187"/>
    <mergeCell ref="A194:I194"/>
    <mergeCell ref="A205:I205"/>
    <mergeCell ref="A206:I206"/>
    <mergeCell ref="A214:I214"/>
    <mergeCell ref="A219:I219"/>
    <mergeCell ref="A221:I221"/>
    <mergeCell ref="A152:I152"/>
    <mergeCell ref="A68:I68"/>
    <mergeCell ref="A75:I75"/>
    <mergeCell ref="A77:I77"/>
    <mergeCell ref="A81:I81"/>
    <mergeCell ref="A83:I83"/>
    <mergeCell ref="A114:I114"/>
    <mergeCell ref="A121:I121"/>
    <mergeCell ref="A135:I135"/>
    <mergeCell ref="I136:I137"/>
    <mergeCell ref="A141:I141"/>
    <mergeCell ref="A146:I146"/>
    <mergeCell ref="A65:I65"/>
    <mergeCell ref="I6:I8"/>
    <mergeCell ref="D7:D8"/>
    <mergeCell ref="E7:F7"/>
    <mergeCell ref="A10:I10"/>
    <mergeCell ref="A16:I16"/>
    <mergeCell ref="A20:I20"/>
    <mergeCell ref="A23:I23"/>
    <mergeCell ref="A34:I34"/>
    <mergeCell ref="A44:I44"/>
    <mergeCell ref="A56:I56"/>
    <mergeCell ref="A64:I64"/>
    <mergeCell ref="H1:I1"/>
    <mergeCell ref="A2:I2"/>
    <mergeCell ref="A3:I3"/>
    <mergeCell ref="A4:I4"/>
    <mergeCell ref="A6:A8"/>
    <mergeCell ref="B6:B8"/>
    <mergeCell ref="C6:C8"/>
    <mergeCell ref="D6:F6"/>
    <mergeCell ref="G6:G8"/>
    <mergeCell ref="H6:H8"/>
  </mergeCells>
  <hyperlinks>
    <hyperlink ref="B103" location="P547" display="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
    <hyperlink ref="B107" r:id="rId1"/>
    <hyperlink ref="B108" r:id="rId2"/>
    <hyperlink ref="B211" r:id="rId3"/>
  </hyperlinks>
  <pageMargins left="0.78749999999999998" right="0.78749999999999998" top="0.78749999999999998" bottom="0.39374999999999999" header="0.51180555555555551" footer="0.51180555555555551"/>
  <pageSetup paperSize="9" scale="81" fitToHeight="0" orientation="landscape" useFirstPageNumber="1" horizontalDpi="300" verticalDpi="300"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F192"/>
  <sheetViews>
    <sheetView zoomScale="90" zoomScaleNormal="90" workbookViewId="0">
      <pane xSplit="2" ySplit="6" topLeftCell="C41" activePane="bottomRight" state="frozen"/>
      <selection pane="topRight" activeCell="F1" sqref="F1"/>
      <selection pane="bottomLeft" activeCell="A193" sqref="A193"/>
      <selection pane="bottomRight" activeCell="A168" sqref="A168:A181"/>
    </sheetView>
  </sheetViews>
  <sheetFormatPr defaultColWidth="8.5703125" defaultRowHeight="15"/>
  <cols>
    <col min="1" max="1" width="8.5703125" style="169" customWidth="1"/>
    <col min="2" max="2" width="69.42578125" style="88" customWidth="1"/>
    <col min="3" max="3" width="13.5703125" style="88" customWidth="1"/>
    <col min="4" max="4" width="14.7109375" style="88" customWidth="1"/>
    <col min="5" max="5" width="11.5703125" style="88" customWidth="1"/>
    <col min="6" max="6" width="81.42578125" style="88" customWidth="1"/>
    <col min="7" max="16384" width="8.5703125" style="88"/>
  </cols>
  <sheetData>
    <row r="1" spans="1:6">
      <c r="F1" s="170" t="s">
        <v>607</v>
      </c>
    </row>
    <row r="2" spans="1:6">
      <c r="A2" s="445" t="s">
        <v>608</v>
      </c>
      <c r="B2" s="445"/>
      <c r="C2" s="445"/>
      <c r="D2" s="445"/>
      <c r="E2" s="445"/>
      <c r="F2" s="445"/>
    </row>
    <row r="3" spans="1:6">
      <c r="A3" s="445" t="s">
        <v>609</v>
      </c>
      <c r="B3" s="445"/>
      <c r="C3" s="445"/>
      <c r="D3" s="445"/>
      <c r="E3" s="445"/>
      <c r="F3" s="445"/>
    </row>
    <row r="5" spans="1:6" ht="100.5" thickBot="1">
      <c r="A5" s="100" t="s">
        <v>610</v>
      </c>
      <c r="B5" s="171" t="s">
        <v>611</v>
      </c>
      <c r="C5" s="172" t="s">
        <v>612</v>
      </c>
      <c r="D5" s="171" t="s">
        <v>613</v>
      </c>
      <c r="E5" s="171" t="s">
        <v>614</v>
      </c>
      <c r="F5" s="173" t="s">
        <v>615</v>
      </c>
    </row>
    <row r="6" spans="1:6" ht="15.75" thickBot="1">
      <c r="A6" s="446" t="s">
        <v>616</v>
      </c>
      <c r="B6" s="446"/>
      <c r="C6" s="446"/>
      <c r="D6" s="446"/>
      <c r="E6" s="446"/>
      <c r="F6" s="446"/>
    </row>
    <row r="7" spans="1:6" ht="48" customHeight="1" thickBot="1">
      <c r="A7" s="422">
        <v>1</v>
      </c>
      <c r="B7" s="174" t="s">
        <v>630</v>
      </c>
      <c r="C7" s="460">
        <v>1</v>
      </c>
      <c r="D7" s="461">
        <v>1</v>
      </c>
      <c r="E7" s="462">
        <v>1</v>
      </c>
      <c r="F7" s="175"/>
    </row>
    <row r="8" spans="1:6" ht="60.75" thickBot="1">
      <c r="A8" s="458"/>
      <c r="B8" s="176" t="s">
        <v>631</v>
      </c>
      <c r="C8" s="460"/>
      <c r="D8" s="461"/>
      <c r="E8" s="462" t="e">
        <f t="shared" ref="E8:E9" si="0">C8/D8</f>
        <v>#DIV/0!</v>
      </c>
      <c r="F8" s="177"/>
    </row>
    <row r="9" spans="1:6" ht="15.75" thickBot="1">
      <c r="A9" s="459"/>
      <c r="B9" s="178" t="s">
        <v>619</v>
      </c>
      <c r="C9" s="460"/>
      <c r="D9" s="461"/>
      <c r="E9" s="462" t="e">
        <f t="shared" si="0"/>
        <v>#DIV/0!</v>
      </c>
      <c r="F9" s="179"/>
    </row>
    <row r="10" spans="1:6" ht="29.25" thickBot="1">
      <c r="A10" s="422">
        <v>2</v>
      </c>
      <c r="B10" s="180" t="s">
        <v>623</v>
      </c>
      <c r="C10" s="447">
        <v>4</v>
      </c>
      <c r="D10" s="444">
        <v>4</v>
      </c>
      <c r="E10" s="447">
        <v>1</v>
      </c>
      <c r="F10" s="181"/>
    </row>
    <row r="11" spans="1:6" ht="105.75" thickBot="1">
      <c r="A11" s="423"/>
      <c r="B11" s="182" t="s">
        <v>624</v>
      </c>
      <c r="C11" s="447"/>
      <c r="D11" s="444"/>
      <c r="E11" s="447"/>
      <c r="F11" s="181"/>
    </row>
    <row r="12" spans="1:6" ht="15.75" thickBot="1">
      <c r="A12" s="424"/>
      <c r="B12" s="180" t="s">
        <v>625</v>
      </c>
      <c r="C12" s="447"/>
      <c r="D12" s="444"/>
      <c r="E12" s="447"/>
      <c r="F12" s="181"/>
    </row>
    <row r="13" spans="1:6" ht="29.25" thickBot="1">
      <c r="A13" s="422">
        <v>3</v>
      </c>
      <c r="B13" s="183" t="s">
        <v>626</v>
      </c>
      <c r="C13" s="464">
        <v>3</v>
      </c>
      <c r="D13" s="464">
        <v>3</v>
      </c>
      <c r="E13" s="465">
        <f>D13/C13</f>
        <v>1</v>
      </c>
      <c r="F13" s="184"/>
    </row>
    <row r="14" spans="1:6" ht="60.75" thickBot="1">
      <c r="A14" s="423"/>
      <c r="B14" s="185" t="s">
        <v>627</v>
      </c>
      <c r="C14" s="464"/>
      <c r="D14" s="464"/>
      <c r="E14" s="465"/>
      <c r="F14" s="186"/>
    </row>
    <row r="15" spans="1:6" ht="15.75" thickBot="1">
      <c r="A15" s="424"/>
      <c r="B15" s="187" t="s">
        <v>619</v>
      </c>
      <c r="C15" s="464"/>
      <c r="D15" s="464"/>
      <c r="E15" s="465"/>
      <c r="F15" s="188"/>
    </row>
    <row r="16" spans="1:6" ht="29.25" thickBot="1">
      <c r="A16" s="422">
        <v>4</v>
      </c>
      <c r="B16" s="189" t="s">
        <v>628</v>
      </c>
      <c r="C16" s="444">
        <v>7</v>
      </c>
      <c r="D16" s="455">
        <v>7</v>
      </c>
      <c r="E16" s="464">
        <f t="shared" ref="E16:E18" si="1">C16/D16</f>
        <v>1</v>
      </c>
      <c r="F16" s="441"/>
    </row>
    <row r="17" spans="1:6" ht="47.25" customHeight="1" thickBot="1">
      <c r="A17" s="423"/>
      <c r="B17" s="182" t="s">
        <v>629</v>
      </c>
      <c r="C17" s="444"/>
      <c r="D17" s="455"/>
      <c r="E17" s="464" t="e">
        <f t="shared" si="1"/>
        <v>#DIV/0!</v>
      </c>
      <c r="F17" s="441"/>
    </row>
    <row r="18" spans="1:6" ht="15.75" thickBot="1">
      <c r="A18" s="424"/>
      <c r="B18" s="182" t="s">
        <v>619</v>
      </c>
      <c r="C18" s="444"/>
      <c r="D18" s="455"/>
      <c r="E18" s="464" t="e">
        <f t="shared" si="1"/>
        <v>#DIV/0!</v>
      </c>
      <c r="F18" s="441"/>
    </row>
    <row r="19" spans="1:6" ht="15.75" thickBot="1">
      <c r="A19" s="453">
        <v>5</v>
      </c>
      <c r="B19" s="190" t="s">
        <v>645</v>
      </c>
      <c r="C19" s="444">
        <f>1+1+1+0.95+1+1+1+1+1+1+1+1</f>
        <v>11.95</v>
      </c>
      <c r="D19" s="455">
        <f>SUM(D23:D25)</f>
        <v>12</v>
      </c>
      <c r="E19" s="456">
        <f t="shared" ref="E19:E21" si="2">C19/D19</f>
        <v>0.99583333333333324</v>
      </c>
      <c r="F19" s="463" t="s">
        <v>846</v>
      </c>
    </row>
    <row r="20" spans="1:6" ht="105.75" thickBot="1">
      <c r="A20" s="454"/>
      <c r="B20" s="191" t="s">
        <v>646</v>
      </c>
      <c r="C20" s="444"/>
      <c r="D20" s="455"/>
      <c r="E20" s="457" t="e">
        <f t="shared" si="2"/>
        <v>#DIV/0!</v>
      </c>
      <c r="F20" s="463"/>
    </row>
    <row r="21" spans="1:6" ht="15.75" thickBot="1">
      <c r="A21" s="454"/>
      <c r="B21" s="191" t="s">
        <v>619</v>
      </c>
      <c r="C21" s="444"/>
      <c r="D21" s="455"/>
      <c r="E21" s="457" t="e">
        <f t="shared" si="2"/>
        <v>#DIV/0!</v>
      </c>
      <c r="F21" s="463"/>
    </row>
    <row r="22" spans="1:6" ht="15.75" thickBot="1">
      <c r="A22" s="454"/>
      <c r="B22" s="191" t="s">
        <v>635</v>
      </c>
      <c r="C22" s="192"/>
      <c r="D22" s="193"/>
      <c r="E22" s="194"/>
      <c r="F22" s="195"/>
    </row>
    <row r="23" spans="1:6" ht="15.75" thickBot="1">
      <c r="A23" s="454"/>
      <c r="B23" s="196" t="s">
        <v>647</v>
      </c>
      <c r="C23" s="197">
        <v>6.95</v>
      </c>
      <c r="D23" s="198">
        <v>7</v>
      </c>
      <c r="E23" s="199">
        <f>C23/D23</f>
        <v>0.99285714285714288</v>
      </c>
      <c r="F23" s="200"/>
    </row>
    <row r="24" spans="1:6" ht="30.75" thickBot="1">
      <c r="A24" s="454"/>
      <c r="B24" s="196" t="s">
        <v>648</v>
      </c>
      <c r="C24" s="197">
        <v>4</v>
      </c>
      <c r="D24" s="198">
        <v>4</v>
      </c>
      <c r="E24" s="201">
        <f t="shared" ref="E24:E25" si="3">D24/C24</f>
        <v>1</v>
      </c>
      <c r="F24" s="200"/>
    </row>
    <row r="25" spans="1:6" ht="30.75" thickBot="1">
      <c r="A25" s="454"/>
      <c r="B25" s="202" t="s">
        <v>318</v>
      </c>
      <c r="C25" s="203">
        <v>1</v>
      </c>
      <c r="D25" s="204">
        <v>1</v>
      </c>
      <c r="E25" s="205">
        <f t="shared" si="3"/>
        <v>1</v>
      </c>
      <c r="F25" s="206"/>
    </row>
    <row r="26" spans="1:6" ht="15.75" thickBot="1">
      <c r="A26" s="422">
        <v>6</v>
      </c>
      <c r="B26" s="207" t="s">
        <v>258</v>
      </c>
      <c r="C26" s="448">
        <v>4</v>
      </c>
      <c r="D26" s="449">
        <v>4</v>
      </c>
      <c r="E26" s="450">
        <f>D26/C26</f>
        <v>1</v>
      </c>
      <c r="F26" s="208"/>
    </row>
    <row r="27" spans="1:6" ht="60.75" thickBot="1">
      <c r="A27" s="423"/>
      <c r="B27" s="185" t="s">
        <v>652</v>
      </c>
      <c r="C27" s="448"/>
      <c r="D27" s="449"/>
      <c r="E27" s="450"/>
      <c r="F27" s="208"/>
    </row>
    <row r="28" spans="1:6" ht="15.75" thickBot="1">
      <c r="A28" s="424"/>
      <c r="B28" s="187" t="s">
        <v>619</v>
      </c>
      <c r="C28" s="448"/>
      <c r="D28" s="449"/>
      <c r="E28" s="450"/>
      <c r="F28" s="209"/>
    </row>
    <row r="29" spans="1:6" ht="15.75" thickBot="1">
      <c r="A29" s="446">
        <v>7</v>
      </c>
      <c r="B29" s="183" t="s">
        <v>672</v>
      </c>
      <c r="C29" s="210">
        <f>C33+C34+C36</f>
        <v>17</v>
      </c>
      <c r="D29" s="210">
        <f>D33+D34+D36</f>
        <v>17</v>
      </c>
      <c r="E29" s="211">
        <f>C29/D29</f>
        <v>1</v>
      </c>
      <c r="F29" s="451"/>
    </row>
    <row r="30" spans="1:6" ht="75.75" thickBot="1">
      <c r="A30" s="435"/>
      <c r="B30" s="185" t="s">
        <v>673</v>
      </c>
      <c r="C30" s="212"/>
      <c r="D30" s="213"/>
      <c r="E30" s="214"/>
      <c r="F30" s="451"/>
    </row>
    <row r="31" spans="1:6">
      <c r="A31" s="435"/>
      <c r="B31" s="185" t="s">
        <v>619</v>
      </c>
      <c r="C31" s="212"/>
      <c r="D31" s="213"/>
      <c r="E31" s="214"/>
      <c r="F31" s="451"/>
    </row>
    <row r="32" spans="1:6">
      <c r="A32" s="435"/>
      <c r="B32" s="185" t="s">
        <v>620</v>
      </c>
      <c r="C32" s="215"/>
      <c r="D32" s="216"/>
      <c r="E32" s="215"/>
      <c r="F32" s="217"/>
    </row>
    <row r="33" spans="1:6">
      <c r="A33" s="435"/>
      <c r="B33" s="218" t="s">
        <v>636</v>
      </c>
      <c r="C33" s="197">
        <v>6</v>
      </c>
      <c r="D33" s="198">
        <v>6</v>
      </c>
      <c r="E33" s="219">
        <f t="shared" ref="E33:E34" si="4">C33/D33</f>
        <v>1</v>
      </c>
      <c r="F33" s="220"/>
    </row>
    <row r="34" spans="1:6" ht="30">
      <c r="A34" s="435"/>
      <c r="B34" s="218" t="s">
        <v>674</v>
      </c>
      <c r="C34" s="438">
        <v>5</v>
      </c>
      <c r="D34" s="438">
        <v>5</v>
      </c>
      <c r="E34" s="452">
        <f t="shared" si="4"/>
        <v>1</v>
      </c>
      <c r="F34" s="220"/>
    </row>
    <row r="35" spans="1:6">
      <c r="A35" s="435"/>
      <c r="B35" s="221"/>
      <c r="C35" s="438"/>
      <c r="D35" s="438"/>
      <c r="E35" s="452"/>
      <c r="F35" s="220"/>
    </row>
    <row r="36" spans="1:6" ht="31.5" customHeight="1" thickBot="1">
      <c r="A36" s="435"/>
      <c r="B36" s="185" t="s">
        <v>873</v>
      </c>
      <c r="C36" s="197">
        <v>6</v>
      </c>
      <c r="D36" s="197">
        <v>6</v>
      </c>
      <c r="E36" s="219">
        <f>C36/D36</f>
        <v>1</v>
      </c>
      <c r="F36" s="220"/>
    </row>
    <row r="37" spans="1:6" ht="29.25" thickBot="1">
      <c r="A37" s="427">
        <v>8</v>
      </c>
      <c r="B37" s="189" t="s">
        <v>735</v>
      </c>
      <c r="C37" s="430">
        <v>4</v>
      </c>
      <c r="D37" s="430">
        <v>4</v>
      </c>
      <c r="E37" s="507">
        <f>C37/D37</f>
        <v>1</v>
      </c>
      <c r="F37" s="222"/>
    </row>
    <row r="38" spans="1:6" ht="30.75" thickBot="1">
      <c r="A38" s="428"/>
      <c r="B38" s="182" t="s">
        <v>736</v>
      </c>
      <c r="C38" s="430"/>
      <c r="D38" s="430"/>
      <c r="E38" s="507"/>
      <c r="F38" s="223"/>
    </row>
    <row r="39" spans="1:6" ht="15.75" thickBot="1">
      <c r="A39" s="428"/>
      <c r="B39" s="182" t="s">
        <v>737</v>
      </c>
      <c r="C39" s="430"/>
      <c r="D39" s="430"/>
      <c r="E39" s="507"/>
      <c r="F39" s="223"/>
    </row>
    <row r="40" spans="1:6" ht="29.25" thickBot="1">
      <c r="A40" s="422">
        <v>9</v>
      </c>
      <c r="B40" s="183" t="s">
        <v>642</v>
      </c>
      <c r="C40" s="444">
        <f>1+1+1+1+1+1+0.97+1+1+1+1+1</f>
        <v>11.969999999999999</v>
      </c>
      <c r="D40" s="444">
        <v>12</v>
      </c>
      <c r="E40" s="483">
        <f>C40/D40</f>
        <v>0.99749999999999994</v>
      </c>
      <c r="F40" s="175" t="s">
        <v>621</v>
      </c>
    </row>
    <row r="41" spans="1:6" ht="64.5" thickBot="1">
      <c r="A41" s="423"/>
      <c r="B41" s="185" t="s">
        <v>643</v>
      </c>
      <c r="C41" s="444"/>
      <c r="D41" s="444"/>
      <c r="E41" s="483"/>
      <c r="F41" s="177" t="s">
        <v>644</v>
      </c>
    </row>
    <row r="42" spans="1:6" ht="15.75" thickBot="1">
      <c r="A42" s="424"/>
      <c r="B42" s="185" t="s">
        <v>619</v>
      </c>
      <c r="C42" s="444"/>
      <c r="D42" s="444"/>
      <c r="E42" s="483"/>
      <c r="F42" s="177"/>
    </row>
    <row r="43" spans="1:6" ht="28.5">
      <c r="A43" s="422">
        <v>10</v>
      </c>
      <c r="B43" s="371" t="s">
        <v>484</v>
      </c>
      <c r="C43" s="500">
        <v>20</v>
      </c>
      <c r="D43" s="502">
        <v>20</v>
      </c>
      <c r="E43" s="502">
        <v>1</v>
      </c>
      <c r="F43" s="504"/>
    </row>
    <row r="44" spans="1:6" ht="105">
      <c r="A44" s="423"/>
      <c r="B44" s="372" t="s">
        <v>675</v>
      </c>
      <c r="C44" s="501"/>
      <c r="D44" s="503"/>
      <c r="E44" s="503"/>
      <c r="F44" s="505"/>
    </row>
    <row r="45" spans="1:6">
      <c r="A45" s="423"/>
      <c r="B45" s="372" t="s">
        <v>676</v>
      </c>
      <c r="C45" s="501"/>
      <c r="D45" s="503"/>
      <c r="E45" s="503"/>
      <c r="F45" s="505"/>
    </row>
    <row r="46" spans="1:6">
      <c r="A46" s="423"/>
      <c r="B46" s="372" t="s">
        <v>635</v>
      </c>
      <c r="C46" s="373"/>
      <c r="D46" s="374"/>
      <c r="E46" s="375"/>
      <c r="F46" s="376"/>
    </row>
    <row r="47" spans="1:6" ht="30">
      <c r="A47" s="423"/>
      <c r="B47" s="377" t="s">
        <v>485</v>
      </c>
      <c r="C47" s="378">
        <v>6</v>
      </c>
      <c r="D47" s="379">
        <v>6</v>
      </c>
      <c r="E47" s="380">
        <v>1</v>
      </c>
      <c r="F47" s="376"/>
    </row>
    <row r="48" spans="1:6" ht="45">
      <c r="A48" s="423"/>
      <c r="B48" s="381" t="s">
        <v>677</v>
      </c>
      <c r="C48" s="378">
        <v>3</v>
      </c>
      <c r="D48" s="379">
        <v>3</v>
      </c>
      <c r="E48" s="382">
        <v>1</v>
      </c>
      <c r="F48" s="376"/>
    </row>
    <row r="49" spans="1:6" ht="45">
      <c r="A49" s="423"/>
      <c r="B49" s="381" t="s">
        <v>678</v>
      </c>
      <c r="C49" s="378">
        <v>2</v>
      </c>
      <c r="D49" s="379">
        <v>2</v>
      </c>
      <c r="E49" s="382">
        <v>1</v>
      </c>
      <c r="F49" s="383"/>
    </row>
    <row r="50" spans="1:6" ht="30">
      <c r="A50" s="423"/>
      <c r="B50" s="377" t="s">
        <v>679</v>
      </c>
      <c r="C50" s="378">
        <v>8</v>
      </c>
      <c r="D50" s="379">
        <v>8</v>
      </c>
      <c r="E50" s="384">
        <v>0.81</v>
      </c>
      <c r="F50" s="376"/>
    </row>
    <row r="51" spans="1:6" ht="15.75" thickBot="1">
      <c r="A51" s="423"/>
      <c r="B51" s="385" t="s">
        <v>636</v>
      </c>
      <c r="C51" s="386">
        <v>1</v>
      </c>
      <c r="D51" s="387">
        <v>1</v>
      </c>
      <c r="E51" s="388">
        <v>1</v>
      </c>
      <c r="F51" s="389"/>
    </row>
    <row r="52" spans="1:6" ht="29.25" thickBot="1">
      <c r="A52" s="422">
        <v>11</v>
      </c>
      <c r="B52" s="224" t="s">
        <v>680</v>
      </c>
      <c r="C52" s="471">
        <v>9</v>
      </c>
      <c r="D52" s="473">
        <v>9</v>
      </c>
      <c r="E52" s="475">
        <f>C52/D52</f>
        <v>1</v>
      </c>
      <c r="F52" s="225"/>
    </row>
    <row r="53" spans="1:6" ht="75.75" thickBot="1">
      <c r="A53" s="423"/>
      <c r="B53" s="226" t="s">
        <v>681</v>
      </c>
      <c r="C53" s="449"/>
      <c r="D53" s="448"/>
      <c r="E53" s="476"/>
      <c r="F53" s="227"/>
    </row>
    <row r="54" spans="1:6" ht="15.75" thickBot="1">
      <c r="A54" s="424"/>
      <c r="B54" s="228" t="s">
        <v>619</v>
      </c>
      <c r="C54" s="472"/>
      <c r="D54" s="474"/>
      <c r="E54" s="477"/>
      <c r="F54" s="229"/>
    </row>
    <row r="55" spans="1:6" ht="29.25" thickBot="1">
      <c r="A55" s="429">
        <v>12</v>
      </c>
      <c r="B55" s="207" t="s">
        <v>733</v>
      </c>
      <c r="C55" s="230">
        <v>4</v>
      </c>
      <c r="D55" s="231">
        <v>4</v>
      </c>
      <c r="E55" s="230">
        <f>C55/D55</f>
        <v>1</v>
      </c>
      <c r="F55" s="232"/>
    </row>
    <row r="56" spans="1:6" ht="60.75" thickBot="1">
      <c r="A56" s="430"/>
      <c r="B56" s="185" t="s">
        <v>734</v>
      </c>
      <c r="C56" s="233"/>
      <c r="D56" s="234"/>
      <c r="E56" s="235"/>
      <c r="F56" s="232"/>
    </row>
    <row r="57" spans="1:6" ht="15.75" thickBot="1">
      <c r="A57" s="430"/>
      <c r="B57" s="185" t="s">
        <v>619</v>
      </c>
      <c r="C57" s="233"/>
      <c r="D57" s="234"/>
      <c r="E57" s="235"/>
      <c r="F57" s="232"/>
    </row>
    <row r="58" spans="1:6" ht="15.75" thickBot="1">
      <c r="A58" s="446"/>
      <c r="B58" s="236"/>
      <c r="C58" s="237"/>
      <c r="D58" s="238"/>
      <c r="E58" s="239"/>
      <c r="F58" s="240"/>
    </row>
    <row r="59" spans="1:6" ht="15.75" thickBot="1">
      <c r="A59" s="431" t="s">
        <v>649</v>
      </c>
      <c r="B59" s="432"/>
      <c r="C59" s="432"/>
      <c r="D59" s="432"/>
      <c r="E59" s="432"/>
      <c r="F59" s="433"/>
    </row>
    <row r="60" spans="1:6" ht="29.25" thickBot="1">
      <c r="A60" s="429">
        <v>13</v>
      </c>
      <c r="B60" s="180" t="s">
        <v>617</v>
      </c>
      <c r="C60" s="241">
        <f>SUM(C64:C70)</f>
        <v>45.84</v>
      </c>
      <c r="D60" s="242">
        <f>SUM(D64:D70)</f>
        <v>46</v>
      </c>
      <c r="E60" s="241">
        <v>0.99</v>
      </c>
      <c r="F60" s="243"/>
    </row>
    <row r="61" spans="1:6" ht="60.75" thickBot="1">
      <c r="A61" s="430"/>
      <c r="B61" s="182" t="s">
        <v>618</v>
      </c>
      <c r="C61" s="244"/>
      <c r="D61" s="245"/>
      <c r="E61" s="212"/>
      <c r="F61" s="243"/>
    </row>
    <row r="62" spans="1:6">
      <c r="A62" s="430"/>
      <c r="B62" s="182" t="s">
        <v>619</v>
      </c>
      <c r="C62" s="244"/>
      <c r="D62" s="245"/>
      <c r="E62" s="212"/>
      <c r="F62" s="243"/>
    </row>
    <row r="63" spans="1:6">
      <c r="A63" s="430"/>
      <c r="B63" s="182" t="s">
        <v>620</v>
      </c>
      <c r="C63" s="244"/>
      <c r="D63" s="245"/>
      <c r="E63" s="191"/>
      <c r="F63" s="208" t="s">
        <v>621</v>
      </c>
    </row>
    <row r="64" spans="1:6">
      <c r="A64" s="430"/>
      <c r="B64" s="246" t="s">
        <v>622</v>
      </c>
      <c r="C64" s="247">
        <v>5</v>
      </c>
      <c r="D64" s="198">
        <v>5</v>
      </c>
      <c r="E64" s="197">
        <f t="shared" ref="E64:E70" si="5">C64/D64</f>
        <v>1</v>
      </c>
      <c r="F64" s="181"/>
    </row>
    <row r="65" spans="1:6" ht="30">
      <c r="A65" s="430"/>
      <c r="B65" s="246" t="s">
        <v>25</v>
      </c>
      <c r="C65" s="247">
        <v>3</v>
      </c>
      <c r="D65" s="198">
        <v>3</v>
      </c>
      <c r="E65" s="197">
        <f t="shared" si="5"/>
        <v>1</v>
      </c>
      <c r="F65" s="181"/>
    </row>
    <row r="66" spans="1:6" ht="45">
      <c r="A66" s="430"/>
      <c r="B66" s="246" t="s">
        <v>30</v>
      </c>
      <c r="C66" s="247">
        <v>2</v>
      </c>
      <c r="D66" s="198">
        <v>2</v>
      </c>
      <c r="E66" s="197">
        <f t="shared" si="5"/>
        <v>1</v>
      </c>
      <c r="F66" s="181"/>
    </row>
    <row r="67" spans="1:6" ht="30">
      <c r="A67" s="430"/>
      <c r="B67" s="246" t="s">
        <v>34</v>
      </c>
      <c r="C67" s="248">
        <v>9</v>
      </c>
      <c r="D67" s="198">
        <v>9</v>
      </c>
      <c r="E67" s="219">
        <f t="shared" si="5"/>
        <v>1</v>
      </c>
      <c r="F67" s="181"/>
    </row>
    <row r="68" spans="1:6" ht="204">
      <c r="A68" s="430"/>
      <c r="B68" s="246" t="s">
        <v>48</v>
      </c>
      <c r="C68" s="247">
        <v>8.84</v>
      </c>
      <c r="D68" s="198">
        <v>9</v>
      </c>
      <c r="E68" s="249">
        <f t="shared" si="5"/>
        <v>0.98222222222222222</v>
      </c>
      <c r="F68" s="208" t="s">
        <v>845</v>
      </c>
    </row>
    <row r="69" spans="1:6" ht="45">
      <c r="A69" s="430"/>
      <c r="B69" s="246" t="s">
        <v>63</v>
      </c>
      <c r="C69" s="247">
        <v>11</v>
      </c>
      <c r="D69" s="198">
        <v>11</v>
      </c>
      <c r="E69" s="219">
        <f t="shared" si="5"/>
        <v>1</v>
      </c>
      <c r="F69" s="181"/>
    </row>
    <row r="70" spans="1:6" ht="30.75" thickBot="1">
      <c r="A70" s="430"/>
      <c r="B70" s="250" t="s">
        <v>77</v>
      </c>
      <c r="C70" s="251">
        <v>7</v>
      </c>
      <c r="D70" s="204">
        <v>7</v>
      </c>
      <c r="E70" s="252">
        <f t="shared" si="5"/>
        <v>1</v>
      </c>
      <c r="F70" s="253"/>
    </row>
    <row r="71" spans="1:6" s="254" customFormat="1" ht="29.25" thickBot="1">
      <c r="A71" s="430">
        <v>14</v>
      </c>
      <c r="B71" s="190" t="s">
        <v>632</v>
      </c>
      <c r="C71" s="444">
        <f>SUM(C75:C80)</f>
        <v>12.99</v>
      </c>
      <c r="D71" s="455">
        <v>13</v>
      </c>
      <c r="E71" s="487">
        <v>0.99</v>
      </c>
      <c r="F71" s="175"/>
    </row>
    <row r="72" spans="1:6" s="254" customFormat="1" ht="105">
      <c r="A72" s="430"/>
      <c r="B72" s="191" t="s">
        <v>633</v>
      </c>
      <c r="C72" s="444"/>
      <c r="D72" s="455"/>
      <c r="E72" s="487"/>
      <c r="F72" s="177"/>
    </row>
    <row r="73" spans="1:6" s="254" customFormat="1">
      <c r="A73" s="430"/>
      <c r="B73" s="191" t="s">
        <v>634</v>
      </c>
      <c r="C73" s="444"/>
      <c r="D73" s="455"/>
      <c r="E73" s="487"/>
      <c r="F73" s="255"/>
    </row>
    <row r="74" spans="1:6" s="254" customFormat="1">
      <c r="A74" s="430"/>
      <c r="B74" s="191" t="s">
        <v>635</v>
      </c>
      <c r="C74" s="256"/>
      <c r="D74" s="257"/>
      <c r="E74" s="258"/>
      <c r="F74" s="259"/>
    </row>
    <row r="75" spans="1:6" s="254" customFormat="1">
      <c r="A75" s="430"/>
      <c r="B75" s="196" t="s">
        <v>636</v>
      </c>
      <c r="C75" s="260">
        <v>3</v>
      </c>
      <c r="D75" s="261">
        <v>3</v>
      </c>
      <c r="E75" s="262">
        <f t="shared" ref="E75:E76" si="6">C75/D75</f>
        <v>1</v>
      </c>
      <c r="F75" s="177"/>
    </row>
    <row r="76" spans="1:6" s="254" customFormat="1">
      <c r="A76" s="430"/>
      <c r="B76" s="196" t="s">
        <v>637</v>
      </c>
      <c r="C76" s="197">
        <v>2.99</v>
      </c>
      <c r="D76" s="198">
        <v>3</v>
      </c>
      <c r="E76" s="262">
        <f t="shared" si="6"/>
        <v>0.9966666666666667</v>
      </c>
      <c r="F76" s="177" t="s">
        <v>638</v>
      </c>
    </row>
    <row r="77" spans="1:6" s="254" customFormat="1" ht="26.25">
      <c r="A77" s="430"/>
      <c r="B77" s="196"/>
      <c r="C77" s="197"/>
      <c r="D77" s="198"/>
      <c r="E77" s="263"/>
      <c r="F77" s="264" t="s">
        <v>639</v>
      </c>
    </row>
    <row r="78" spans="1:6" s="254" customFormat="1">
      <c r="A78" s="430"/>
      <c r="B78" s="196" t="s">
        <v>640</v>
      </c>
      <c r="C78" s="260">
        <v>3</v>
      </c>
      <c r="D78" s="261" t="s">
        <v>641</v>
      </c>
      <c r="E78" s="262">
        <f>C78/D78</f>
        <v>1</v>
      </c>
      <c r="F78" s="177"/>
    </row>
    <row r="79" spans="1:6" s="254" customFormat="1">
      <c r="A79" s="430"/>
      <c r="B79" s="196" t="s">
        <v>448</v>
      </c>
      <c r="C79" s="260">
        <v>2</v>
      </c>
      <c r="D79" s="261">
        <v>4</v>
      </c>
      <c r="E79" s="263">
        <v>0.5</v>
      </c>
      <c r="F79" s="177"/>
    </row>
    <row r="80" spans="1:6" s="254" customFormat="1" ht="15.75" thickBot="1">
      <c r="A80" s="430"/>
      <c r="B80" s="202" t="s">
        <v>454</v>
      </c>
      <c r="C80" s="265">
        <v>2</v>
      </c>
      <c r="D80" s="266">
        <v>2</v>
      </c>
      <c r="E80" s="262">
        <f t="shared" ref="E80" si="7">C80/D80</f>
        <v>1</v>
      </c>
      <c r="F80" s="179"/>
    </row>
    <row r="81" spans="1:6" s="254" customFormat="1" ht="30.75" thickBot="1">
      <c r="A81" s="422">
        <v>15</v>
      </c>
      <c r="B81" s="183" t="s">
        <v>699</v>
      </c>
      <c r="C81" s="464">
        <v>3.8</v>
      </c>
      <c r="D81" s="464">
        <v>4</v>
      </c>
      <c r="E81" s="442">
        <f>C81/D81</f>
        <v>0.95</v>
      </c>
      <c r="F81" s="267" t="s">
        <v>621</v>
      </c>
    </row>
    <row r="82" spans="1:6" s="254" customFormat="1" ht="75.75" thickBot="1">
      <c r="A82" s="423"/>
      <c r="B82" s="268" t="s">
        <v>700</v>
      </c>
      <c r="C82" s="464"/>
      <c r="D82" s="464"/>
      <c r="E82" s="442"/>
      <c r="F82" s="269" t="s">
        <v>701</v>
      </c>
    </row>
    <row r="83" spans="1:6" s="254" customFormat="1" ht="15.75" thickBot="1">
      <c r="A83" s="424"/>
      <c r="B83" s="187" t="s">
        <v>619</v>
      </c>
      <c r="C83" s="464"/>
      <c r="D83" s="464"/>
      <c r="E83" s="442"/>
      <c r="F83" s="270"/>
    </row>
    <row r="84" spans="1:6" s="254" customFormat="1" ht="29.25" thickBot="1">
      <c r="A84" s="434">
        <v>16</v>
      </c>
      <c r="B84" s="190" t="s">
        <v>664</v>
      </c>
      <c r="C84" s="444">
        <f>SUM(C87:C93)</f>
        <v>16.989999999999998</v>
      </c>
      <c r="D84" s="444">
        <f>SUM(D87:D93)</f>
        <v>18</v>
      </c>
      <c r="E84" s="486">
        <v>0.94</v>
      </c>
      <c r="F84" s="271"/>
    </row>
    <row r="85" spans="1:6" s="254" customFormat="1" ht="75">
      <c r="A85" s="435"/>
      <c r="B85" s="191" t="s">
        <v>665</v>
      </c>
      <c r="C85" s="444"/>
      <c r="D85" s="444"/>
      <c r="E85" s="443"/>
      <c r="F85" s="186"/>
    </row>
    <row r="86" spans="1:6" s="254" customFormat="1">
      <c r="A86" s="435"/>
      <c r="B86" s="191" t="s">
        <v>666</v>
      </c>
      <c r="C86" s="480"/>
      <c r="D86" s="480"/>
      <c r="E86" s="486"/>
      <c r="F86" s="272"/>
    </row>
    <row r="87" spans="1:6" s="254" customFormat="1" ht="30">
      <c r="A87" s="435"/>
      <c r="B87" s="191" t="s">
        <v>620</v>
      </c>
      <c r="C87" s="273"/>
      <c r="D87" s="274"/>
      <c r="E87" s="273"/>
      <c r="F87" s="275" t="s">
        <v>621</v>
      </c>
    </row>
    <row r="88" spans="1:6" s="254" customFormat="1">
      <c r="A88" s="435"/>
      <c r="B88" s="196" t="s">
        <v>622</v>
      </c>
      <c r="C88" s="276">
        <v>4.88</v>
      </c>
      <c r="D88" s="197">
        <v>5</v>
      </c>
      <c r="E88" s="277">
        <v>0.98</v>
      </c>
      <c r="F88" s="278"/>
    </row>
    <row r="89" spans="1:6" s="254" customFormat="1" ht="60">
      <c r="A89" s="435"/>
      <c r="B89" s="196" t="s">
        <v>227</v>
      </c>
      <c r="C89" s="276">
        <v>10.61</v>
      </c>
      <c r="D89" s="197">
        <v>11</v>
      </c>
      <c r="E89" s="277">
        <v>0.96</v>
      </c>
      <c r="F89" s="186" t="s">
        <v>667</v>
      </c>
    </row>
    <row r="90" spans="1:6" s="254" customFormat="1" ht="25.5">
      <c r="A90" s="435"/>
      <c r="B90" s="279"/>
      <c r="C90" s="273"/>
      <c r="D90" s="274"/>
      <c r="E90" s="273"/>
      <c r="F90" s="186" t="s">
        <v>668</v>
      </c>
    </row>
    <row r="91" spans="1:6" s="254" customFormat="1" ht="38.25">
      <c r="A91" s="435"/>
      <c r="B91" s="279"/>
      <c r="C91" s="273"/>
      <c r="D91" s="274"/>
      <c r="E91" s="273"/>
      <c r="F91" s="186" t="s">
        <v>669</v>
      </c>
    </row>
    <row r="92" spans="1:6" s="254" customFormat="1" ht="38.25">
      <c r="A92" s="435"/>
      <c r="B92" s="279"/>
      <c r="C92" s="273"/>
      <c r="D92" s="274"/>
      <c r="E92" s="273"/>
      <c r="F92" s="186" t="s">
        <v>670</v>
      </c>
    </row>
    <row r="93" spans="1:6" s="254" customFormat="1" ht="45.75" thickBot="1">
      <c r="A93" s="429"/>
      <c r="B93" s="202" t="s">
        <v>249</v>
      </c>
      <c r="C93" s="276">
        <v>1.5</v>
      </c>
      <c r="D93" s="203">
        <v>2</v>
      </c>
      <c r="E93" s="277">
        <v>0.75</v>
      </c>
      <c r="F93" s="186" t="s">
        <v>671</v>
      </c>
    </row>
    <row r="94" spans="1:6" s="254" customFormat="1" ht="27" customHeight="1" thickBot="1">
      <c r="A94" s="434">
        <v>17</v>
      </c>
      <c r="B94" s="190" t="s">
        <v>653</v>
      </c>
      <c r="C94" s="442">
        <f>1+1+1+0.68+1</f>
        <v>4.68</v>
      </c>
      <c r="D94" s="470">
        <v>5</v>
      </c>
      <c r="E94" s="442">
        <f>C94/D94</f>
        <v>0.93599999999999994</v>
      </c>
      <c r="F94" s="280" t="s">
        <v>621</v>
      </c>
    </row>
    <row r="95" spans="1:6" s="254" customFormat="1" ht="217.5" thickBot="1">
      <c r="A95" s="435"/>
      <c r="B95" s="191" t="s">
        <v>654</v>
      </c>
      <c r="C95" s="442"/>
      <c r="D95" s="470"/>
      <c r="E95" s="442"/>
      <c r="F95" s="281" t="s">
        <v>849</v>
      </c>
    </row>
    <row r="96" spans="1:6" s="254" customFormat="1" ht="15.75" thickBot="1">
      <c r="A96" s="435"/>
      <c r="B96" s="282" t="s">
        <v>619</v>
      </c>
      <c r="C96" s="442"/>
      <c r="D96" s="470"/>
      <c r="E96" s="443"/>
      <c r="F96" s="188"/>
    </row>
    <row r="97" spans="1:6" ht="43.5" thickBot="1">
      <c r="A97" s="422">
        <v>18</v>
      </c>
      <c r="B97" s="183" t="s">
        <v>650</v>
      </c>
      <c r="C97" s="464">
        <v>5.6</v>
      </c>
      <c r="D97" s="464">
        <v>6</v>
      </c>
      <c r="E97" s="442">
        <f>C97/D97</f>
        <v>0.93333333333333324</v>
      </c>
      <c r="F97" s="283" t="s">
        <v>621</v>
      </c>
    </row>
    <row r="98" spans="1:6" ht="60.75" thickBot="1">
      <c r="A98" s="423"/>
      <c r="B98" s="185" t="s">
        <v>651</v>
      </c>
      <c r="C98" s="464"/>
      <c r="D98" s="464"/>
      <c r="E98" s="442"/>
      <c r="F98" s="208" t="s">
        <v>847</v>
      </c>
    </row>
    <row r="99" spans="1:6" ht="51.75" thickBot="1">
      <c r="A99" s="424"/>
      <c r="B99" s="187" t="s">
        <v>619</v>
      </c>
      <c r="C99" s="464"/>
      <c r="D99" s="464"/>
      <c r="E99" s="442"/>
      <c r="F99" s="284" t="s">
        <v>848</v>
      </c>
    </row>
    <row r="100" spans="1:6" ht="29.25" thickBot="1">
      <c r="A100" s="422">
        <v>19</v>
      </c>
      <c r="B100" s="189" t="s">
        <v>655</v>
      </c>
      <c r="C100" s="444">
        <f>C103+C105+C106+C108</f>
        <v>8.370000000000001</v>
      </c>
      <c r="D100" s="455">
        <f>D103+D105+D106+D108</f>
        <v>9</v>
      </c>
      <c r="E100" s="481">
        <f t="shared" ref="E100:E102" si="8">C100/D100</f>
        <v>0.93000000000000016</v>
      </c>
      <c r="F100" s="436"/>
    </row>
    <row r="101" spans="1:6" ht="60.75" thickBot="1">
      <c r="A101" s="423"/>
      <c r="B101" s="182" t="s">
        <v>656</v>
      </c>
      <c r="C101" s="444"/>
      <c r="D101" s="455"/>
      <c r="E101" s="482" t="e">
        <f t="shared" si="8"/>
        <v>#DIV/0!</v>
      </c>
      <c r="F101" s="436"/>
    </row>
    <row r="102" spans="1:6">
      <c r="A102" s="423"/>
      <c r="B102" s="182" t="s">
        <v>657</v>
      </c>
      <c r="C102" s="444"/>
      <c r="D102" s="455"/>
      <c r="E102" s="482" t="e">
        <f t="shared" si="8"/>
        <v>#DIV/0!</v>
      </c>
      <c r="F102" s="436"/>
    </row>
    <row r="103" spans="1:6">
      <c r="A103" s="423"/>
      <c r="B103" s="182" t="s">
        <v>635</v>
      </c>
      <c r="C103" s="285"/>
      <c r="D103" s="286"/>
      <c r="E103" s="287"/>
      <c r="F103" s="200"/>
    </row>
    <row r="104" spans="1:6">
      <c r="A104" s="423"/>
      <c r="B104" s="246" t="s">
        <v>658</v>
      </c>
      <c r="C104" s="288"/>
      <c r="D104" s="289"/>
      <c r="E104" s="287"/>
      <c r="F104" s="208" t="s">
        <v>621</v>
      </c>
    </row>
    <row r="105" spans="1:6" ht="51">
      <c r="A105" s="423"/>
      <c r="B105" s="246" t="s">
        <v>659</v>
      </c>
      <c r="C105" s="197">
        <v>1.87</v>
      </c>
      <c r="D105" s="286">
        <v>2</v>
      </c>
      <c r="E105" s="199">
        <f t="shared" ref="E105:E106" si="9">C105/D105</f>
        <v>0.93500000000000005</v>
      </c>
      <c r="F105" s="208" t="s">
        <v>660</v>
      </c>
    </row>
    <row r="106" spans="1:6">
      <c r="A106" s="423"/>
      <c r="B106" s="437" t="s">
        <v>661</v>
      </c>
      <c r="C106" s="438">
        <v>6</v>
      </c>
      <c r="D106" s="439">
        <v>6</v>
      </c>
      <c r="E106" s="440">
        <f t="shared" si="9"/>
        <v>1</v>
      </c>
      <c r="F106" s="200"/>
    </row>
    <row r="107" spans="1:6" ht="32.25" customHeight="1">
      <c r="A107" s="423"/>
      <c r="B107" s="437"/>
      <c r="C107" s="438"/>
      <c r="D107" s="439"/>
      <c r="E107" s="440"/>
      <c r="F107" s="208" t="s">
        <v>662</v>
      </c>
    </row>
    <row r="108" spans="1:6">
      <c r="A108" s="423"/>
      <c r="B108" s="437" t="s">
        <v>100</v>
      </c>
      <c r="C108" s="438">
        <v>0.5</v>
      </c>
      <c r="D108" s="439">
        <v>1</v>
      </c>
      <c r="E108" s="440">
        <f>C108/D108</f>
        <v>0.5</v>
      </c>
      <c r="F108" s="200"/>
    </row>
    <row r="109" spans="1:6" ht="39" thickBot="1">
      <c r="A109" s="424"/>
      <c r="B109" s="437"/>
      <c r="C109" s="438"/>
      <c r="D109" s="439"/>
      <c r="E109" s="479"/>
      <c r="F109" s="208" t="s">
        <v>663</v>
      </c>
    </row>
    <row r="110" spans="1:6" ht="43.5" thickBot="1">
      <c r="A110" s="425">
        <v>20</v>
      </c>
      <c r="B110" s="190" t="s">
        <v>715</v>
      </c>
      <c r="C110" s="497">
        <f>C114+C117+C121</f>
        <v>12.84</v>
      </c>
      <c r="D110" s="497">
        <f>SUM(D114:D123)</f>
        <v>14</v>
      </c>
      <c r="E110" s="443">
        <f>C110/D110</f>
        <v>0.91714285714285715</v>
      </c>
      <c r="F110" s="498"/>
    </row>
    <row r="111" spans="1:6" ht="60.75" thickBot="1">
      <c r="A111" s="425"/>
      <c r="B111" s="191" t="s">
        <v>716</v>
      </c>
      <c r="C111" s="497"/>
      <c r="D111" s="497"/>
      <c r="E111" s="443"/>
      <c r="F111" s="498"/>
    </row>
    <row r="112" spans="1:6">
      <c r="A112" s="425"/>
      <c r="B112" s="191" t="s">
        <v>619</v>
      </c>
      <c r="C112" s="497"/>
      <c r="D112" s="497"/>
      <c r="E112" s="443"/>
      <c r="F112" s="498"/>
    </row>
    <row r="113" spans="1:6" ht="30">
      <c r="A113" s="425"/>
      <c r="B113" s="191" t="s">
        <v>620</v>
      </c>
      <c r="C113" s="290"/>
      <c r="D113" s="291"/>
      <c r="E113" s="291"/>
      <c r="F113" s="269" t="s">
        <v>692</v>
      </c>
    </row>
    <row r="114" spans="1:6">
      <c r="A114" s="425"/>
      <c r="B114" s="478" t="s">
        <v>636</v>
      </c>
      <c r="C114" s="488">
        <v>4.5999999999999996</v>
      </c>
      <c r="D114" s="438">
        <v>5</v>
      </c>
      <c r="E114" s="499">
        <f>C114/D114</f>
        <v>0.91999999999999993</v>
      </c>
      <c r="F114" s="493" t="s">
        <v>717</v>
      </c>
    </row>
    <row r="115" spans="1:6">
      <c r="A115" s="425"/>
      <c r="B115" s="478"/>
      <c r="C115" s="488"/>
      <c r="D115" s="438"/>
      <c r="E115" s="499"/>
      <c r="F115" s="493"/>
    </row>
    <row r="116" spans="1:6">
      <c r="A116" s="425"/>
      <c r="B116" s="478"/>
      <c r="C116" s="488"/>
      <c r="D116" s="438"/>
      <c r="E116" s="499"/>
      <c r="F116" s="493"/>
    </row>
    <row r="117" spans="1:6">
      <c r="A117" s="425"/>
      <c r="B117" s="478" t="s">
        <v>718</v>
      </c>
      <c r="C117" s="488">
        <v>4.9800000000000004</v>
      </c>
      <c r="D117" s="438">
        <v>5</v>
      </c>
      <c r="E117" s="438">
        <v>0.99</v>
      </c>
      <c r="F117" s="493" t="s">
        <v>719</v>
      </c>
    </row>
    <row r="118" spans="1:6">
      <c r="A118" s="425"/>
      <c r="B118" s="478"/>
      <c r="C118" s="488"/>
      <c r="D118" s="438"/>
      <c r="E118" s="438"/>
      <c r="F118" s="493"/>
    </row>
    <row r="119" spans="1:6">
      <c r="A119" s="425"/>
      <c r="B119" s="478"/>
      <c r="C119" s="488"/>
      <c r="D119" s="438"/>
      <c r="E119" s="438"/>
      <c r="F119" s="493"/>
    </row>
    <row r="120" spans="1:6">
      <c r="A120" s="425"/>
      <c r="B120" s="478"/>
      <c r="C120" s="488"/>
      <c r="D120" s="438"/>
      <c r="E120" s="438"/>
      <c r="F120" s="493"/>
    </row>
    <row r="121" spans="1:6" ht="88.5" thickBot="1">
      <c r="A121" s="425"/>
      <c r="B121" s="196" t="s">
        <v>720</v>
      </c>
      <c r="C121" s="494">
        <v>3.26</v>
      </c>
      <c r="D121" s="495">
        <v>4</v>
      </c>
      <c r="E121" s="496">
        <f>C121/D121</f>
        <v>0.81499999999999995</v>
      </c>
      <c r="F121" s="269" t="s">
        <v>721</v>
      </c>
    </row>
    <row r="122" spans="1:6" ht="75.75" thickBot="1">
      <c r="A122" s="425"/>
      <c r="B122" s="292"/>
      <c r="C122" s="494"/>
      <c r="D122" s="495"/>
      <c r="E122" s="496"/>
      <c r="F122" s="269" t="s">
        <v>722</v>
      </c>
    </row>
    <row r="123" spans="1:6" ht="90.75" thickBot="1">
      <c r="A123" s="426"/>
      <c r="B123" s="293"/>
      <c r="C123" s="494"/>
      <c r="D123" s="495"/>
      <c r="E123" s="496"/>
      <c r="F123" s="294" t="s">
        <v>723</v>
      </c>
    </row>
    <row r="124" spans="1:6" ht="15.75" thickBot="1">
      <c r="A124" s="446" t="s">
        <v>682</v>
      </c>
      <c r="B124" s="446"/>
      <c r="C124" s="446"/>
      <c r="D124" s="446"/>
      <c r="E124" s="446"/>
      <c r="F124" s="446"/>
    </row>
    <row r="125" spans="1:6" ht="43.5" thickBot="1">
      <c r="A125" s="422">
        <v>21</v>
      </c>
      <c r="B125" s="295" t="s">
        <v>702</v>
      </c>
      <c r="C125" s="473">
        <v>7.06</v>
      </c>
      <c r="D125" s="473">
        <v>8</v>
      </c>
      <c r="E125" s="491">
        <f>C125/D125</f>
        <v>0.88249999999999995</v>
      </c>
      <c r="F125" s="296" t="s">
        <v>703</v>
      </c>
    </row>
    <row r="126" spans="1:6" ht="45.75" thickBot="1">
      <c r="A126" s="423"/>
      <c r="B126" s="185" t="s">
        <v>704</v>
      </c>
      <c r="C126" s="464"/>
      <c r="D126" s="464"/>
      <c r="E126" s="442"/>
      <c r="F126" s="297"/>
    </row>
    <row r="127" spans="1:6" ht="15.75" thickBot="1">
      <c r="A127" s="424"/>
      <c r="B127" s="298" t="s">
        <v>705</v>
      </c>
      <c r="C127" s="490"/>
      <c r="D127" s="490"/>
      <c r="E127" s="492"/>
      <c r="F127" s="299"/>
    </row>
    <row r="128" spans="1:6" ht="29.25" thickBot="1">
      <c r="A128" s="466">
        <v>22</v>
      </c>
      <c r="B128" s="300" t="s">
        <v>691</v>
      </c>
      <c r="C128" s="469">
        <v>10.15</v>
      </c>
      <c r="D128" s="470">
        <v>12</v>
      </c>
      <c r="E128" s="442">
        <f>C128/D128</f>
        <v>0.84583333333333333</v>
      </c>
      <c r="F128" s="301" t="s">
        <v>692</v>
      </c>
    </row>
    <row r="129" spans="1:6" ht="102.75" thickBot="1">
      <c r="A129" s="467"/>
      <c r="B129" s="302" t="s">
        <v>854</v>
      </c>
      <c r="C129" s="469"/>
      <c r="D129" s="470"/>
      <c r="E129" s="442"/>
      <c r="F129" s="303" t="s">
        <v>855</v>
      </c>
    </row>
    <row r="130" spans="1:6" ht="90" thickBot="1">
      <c r="A130" s="467"/>
      <c r="B130" s="302" t="s">
        <v>625</v>
      </c>
      <c r="C130" s="469"/>
      <c r="D130" s="470"/>
      <c r="E130" s="442"/>
      <c r="F130" s="303" t="s">
        <v>693</v>
      </c>
    </row>
    <row r="131" spans="1:6" ht="39" thickBot="1">
      <c r="A131" s="467"/>
      <c r="B131" s="304"/>
      <c r="C131" s="469"/>
      <c r="D131" s="470"/>
      <c r="E131" s="442"/>
      <c r="F131" s="303" t="s">
        <v>694</v>
      </c>
    </row>
    <row r="132" spans="1:6" ht="26.25" thickBot="1">
      <c r="A132" s="467"/>
      <c r="B132" s="304"/>
      <c r="C132" s="469"/>
      <c r="D132" s="470"/>
      <c r="E132" s="442"/>
      <c r="F132" s="303" t="s">
        <v>695</v>
      </c>
    </row>
    <row r="133" spans="1:6" ht="26.25" thickBot="1">
      <c r="A133" s="467"/>
      <c r="B133" s="304"/>
      <c r="C133" s="469"/>
      <c r="D133" s="470"/>
      <c r="E133" s="442"/>
      <c r="F133" s="303" t="s">
        <v>696</v>
      </c>
    </row>
    <row r="134" spans="1:6" ht="64.5" thickBot="1">
      <c r="A134" s="467"/>
      <c r="B134" s="304"/>
      <c r="C134" s="469"/>
      <c r="D134" s="470"/>
      <c r="E134" s="442"/>
      <c r="F134" s="303" t="s">
        <v>697</v>
      </c>
    </row>
    <row r="135" spans="1:6" ht="90" customHeight="1" thickBot="1">
      <c r="A135" s="467"/>
      <c r="B135" s="304"/>
      <c r="C135" s="469"/>
      <c r="D135" s="470"/>
      <c r="E135" s="442"/>
      <c r="F135" s="303" t="s">
        <v>856</v>
      </c>
    </row>
    <row r="136" spans="1:6" ht="64.5" thickBot="1">
      <c r="A136" s="468"/>
      <c r="B136" s="305"/>
      <c r="C136" s="469"/>
      <c r="D136" s="470"/>
      <c r="E136" s="442"/>
      <c r="F136" s="303" t="s">
        <v>698</v>
      </c>
    </row>
    <row r="137" spans="1:6" ht="29.25" thickBot="1">
      <c r="A137" s="435">
        <v>23</v>
      </c>
      <c r="B137" s="306" t="s">
        <v>683</v>
      </c>
      <c r="C137" s="448">
        <v>13.5</v>
      </c>
      <c r="D137" s="448">
        <v>16</v>
      </c>
      <c r="E137" s="484">
        <f>C137/D137</f>
        <v>0.84375</v>
      </c>
      <c r="F137" s="175" t="s">
        <v>621</v>
      </c>
    </row>
    <row r="138" spans="1:6" ht="45.75" thickBot="1">
      <c r="A138" s="435"/>
      <c r="B138" s="307" t="s">
        <v>684</v>
      </c>
      <c r="C138" s="464"/>
      <c r="D138" s="464"/>
      <c r="E138" s="485"/>
      <c r="F138" s="177" t="s">
        <v>685</v>
      </c>
    </row>
    <row r="139" spans="1:6" ht="39" thickBot="1">
      <c r="A139" s="435"/>
      <c r="B139" s="307" t="s">
        <v>619</v>
      </c>
      <c r="C139" s="464"/>
      <c r="D139" s="464"/>
      <c r="E139" s="485"/>
      <c r="F139" s="177" t="s">
        <v>850</v>
      </c>
    </row>
    <row r="140" spans="1:6" ht="39" thickBot="1">
      <c r="A140" s="435"/>
      <c r="B140" s="308"/>
      <c r="C140" s="464"/>
      <c r="D140" s="464"/>
      <c r="E140" s="485"/>
      <c r="F140" s="177" t="s">
        <v>851</v>
      </c>
    </row>
    <row r="141" spans="1:6" ht="77.25" thickBot="1">
      <c r="A141" s="435"/>
      <c r="B141" s="308"/>
      <c r="C141" s="464"/>
      <c r="D141" s="464"/>
      <c r="E141" s="485"/>
      <c r="F141" s="177" t="s">
        <v>852</v>
      </c>
    </row>
    <row r="142" spans="1:6" ht="77.25" thickBot="1">
      <c r="A142" s="435"/>
      <c r="B142" s="309"/>
      <c r="C142" s="464"/>
      <c r="D142" s="464"/>
      <c r="E142" s="485"/>
      <c r="F142" s="177" t="s">
        <v>686</v>
      </c>
    </row>
    <row r="143" spans="1:6" ht="64.5" thickBot="1">
      <c r="A143" s="435"/>
      <c r="B143" s="309"/>
      <c r="C143" s="464"/>
      <c r="D143" s="464"/>
      <c r="E143" s="485"/>
      <c r="F143" s="177" t="s">
        <v>687</v>
      </c>
    </row>
    <row r="144" spans="1:6" ht="39" thickBot="1">
      <c r="A144" s="435"/>
      <c r="B144" s="308"/>
      <c r="C144" s="464"/>
      <c r="D144" s="464"/>
      <c r="E144" s="485"/>
      <c r="F144" s="177" t="s">
        <v>688</v>
      </c>
    </row>
    <row r="145" spans="1:6" ht="39" thickBot="1">
      <c r="A145" s="435"/>
      <c r="B145" s="308"/>
      <c r="C145" s="464"/>
      <c r="D145" s="464"/>
      <c r="E145" s="485"/>
      <c r="F145" s="177" t="s">
        <v>853</v>
      </c>
    </row>
    <row r="146" spans="1:6" ht="26.25" thickBot="1">
      <c r="A146" s="435"/>
      <c r="B146" s="308"/>
      <c r="C146" s="464"/>
      <c r="D146" s="464"/>
      <c r="E146" s="485"/>
      <c r="F146" s="177" t="s">
        <v>689</v>
      </c>
    </row>
    <row r="147" spans="1:6" ht="39" thickBot="1">
      <c r="A147" s="429"/>
      <c r="B147" s="308"/>
      <c r="C147" s="464"/>
      <c r="D147" s="464"/>
      <c r="E147" s="485"/>
      <c r="F147" s="179" t="s">
        <v>690</v>
      </c>
    </row>
    <row r="148" spans="1:6" ht="28.5" customHeight="1" thickBot="1">
      <c r="A148" s="430">
        <v>24</v>
      </c>
      <c r="B148" s="190" t="s">
        <v>872</v>
      </c>
      <c r="C148" s="464">
        <v>5.41</v>
      </c>
      <c r="D148" s="464">
        <v>7</v>
      </c>
      <c r="E148" s="442">
        <f>C148/D148</f>
        <v>0.77285714285714291</v>
      </c>
      <c r="F148" s="303" t="s">
        <v>621</v>
      </c>
    </row>
    <row r="149" spans="1:6" ht="51.75" thickBot="1">
      <c r="A149" s="430"/>
      <c r="B149" s="191" t="s">
        <v>728</v>
      </c>
      <c r="C149" s="464"/>
      <c r="D149" s="464"/>
      <c r="E149" s="442"/>
      <c r="F149" s="303" t="s">
        <v>729</v>
      </c>
    </row>
    <row r="150" spans="1:6" ht="51.75" thickBot="1">
      <c r="A150" s="430"/>
      <c r="B150" s="191" t="s">
        <v>619</v>
      </c>
      <c r="C150" s="464"/>
      <c r="D150" s="464"/>
      <c r="E150" s="442"/>
      <c r="F150" s="303" t="s">
        <v>871</v>
      </c>
    </row>
    <row r="151" spans="1:6" ht="102.75" thickBot="1">
      <c r="A151" s="430"/>
      <c r="B151" s="212"/>
      <c r="C151" s="464"/>
      <c r="D151" s="464"/>
      <c r="E151" s="442"/>
      <c r="F151" s="303" t="s">
        <v>730</v>
      </c>
    </row>
    <row r="152" spans="1:6" ht="43.5" thickBot="1">
      <c r="A152" s="421">
        <v>25</v>
      </c>
      <c r="B152" s="190" t="s">
        <v>706</v>
      </c>
      <c r="C152" s="443">
        <f>SUM(C157:C167)</f>
        <v>16.100000000000001</v>
      </c>
      <c r="D152" s="461">
        <f>SUM(D157:D167)</f>
        <v>22</v>
      </c>
      <c r="E152" s="443">
        <f>C152/D152</f>
        <v>0.73181818181818192</v>
      </c>
      <c r="F152" s="489" t="s">
        <v>707</v>
      </c>
    </row>
    <row r="153" spans="1:6" ht="15.75" thickBot="1">
      <c r="A153" s="421"/>
      <c r="B153" s="310"/>
      <c r="C153" s="443"/>
      <c r="D153" s="461"/>
      <c r="E153" s="443"/>
      <c r="F153" s="489"/>
    </row>
    <row r="154" spans="1:6" ht="45.75" thickBot="1">
      <c r="A154" s="421"/>
      <c r="B154" s="191" t="s">
        <v>857</v>
      </c>
      <c r="C154" s="443"/>
      <c r="D154" s="461"/>
      <c r="E154" s="443"/>
      <c r="F154" s="489"/>
    </row>
    <row r="155" spans="1:6">
      <c r="A155" s="421"/>
      <c r="B155" s="191" t="s">
        <v>619</v>
      </c>
      <c r="C155" s="443"/>
      <c r="D155" s="461"/>
      <c r="E155" s="443"/>
      <c r="F155" s="489"/>
    </row>
    <row r="156" spans="1:6" ht="51">
      <c r="A156" s="421"/>
      <c r="B156" s="191" t="s">
        <v>635</v>
      </c>
      <c r="C156" s="311"/>
      <c r="D156" s="312"/>
      <c r="E156" s="311"/>
      <c r="F156" s="186" t="s">
        <v>708</v>
      </c>
    </row>
    <row r="157" spans="1:6" ht="30">
      <c r="A157" s="421"/>
      <c r="B157" s="196" t="s">
        <v>520</v>
      </c>
      <c r="C157" s="197">
        <v>2.8</v>
      </c>
      <c r="D157" s="198">
        <v>3</v>
      </c>
      <c r="E157" s="249">
        <f t="shared" ref="E157:E158" si="10">C157/D157</f>
        <v>0.93333333333333324</v>
      </c>
      <c r="F157" s="313"/>
    </row>
    <row r="158" spans="1:6" ht="51">
      <c r="A158" s="421"/>
      <c r="B158" s="196" t="s">
        <v>526</v>
      </c>
      <c r="C158" s="314">
        <v>4.3</v>
      </c>
      <c r="D158" s="198">
        <v>5</v>
      </c>
      <c r="E158" s="197">
        <f t="shared" si="10"/>
        <v>0.86</v>
      </c>
      <c r="F158" s="186" t="s">
        <v>709</v>
      </c>
    </row>
    <row r="159" spans="1:6" ht="51">
      <c r="A159" s="421"/>
      <c r="B159" s="315"/>
      <c r="C159" s="316"/>
      <c r="D159" s="198"/>
      <c r="E159" s="311"/>
      <c r="F159" s="186" t="s">
        <v>710</v>
      </c>
    </row>
    <row r="160" spans="1:6" ht="51">
      <c r="A160" s="421"/>
      <c r="B160" s="317"/>
      <c r="C160" s="318"/>
      <c r="D160" s="319"/>
      <c r="E160" s="320"/>
      <c r="F160" s="186" t="s">
        <v>711</v>
      </c>
    </row>
    <row r="161" spans="1:6" ht="51">
      <c r="A161" s="421"/>
      <c r="B161" s="317"/>
      <c r="C161" s="318"/>
      <c r="D161" s="319"/>
      <c r="E161" s="320"/>
      <c r="F161" s="186" t="s">
        <v>712</v>
      </c>
    </row>
    <row r="162" spans="1:6" ht="79.5" customHeight="1">
      <c r="A162" s="421"/>
      <c r="B162" s="321"/>
      <c r="C162" s="318"/>
      <c r="D162" s="319"/>
      <c r="E162" s="320"/>
      <c r="F162" s="186" t="s">
        <v>713</v>
      </c>
    </row>
    <row r="163" spans="1:6" ht="76.5">
      <c r="A163" s="421"/>
      <c r="B163" s="321"/>
      <c r="C163" s="318"/>
      <c r="D163" s="319"/>
      <c r="E163" s="320"/>
      <c r="F163" s="186" t="s">
        <v>858</v>
      </c>
    </row>
    <row r="164" spans="1:6" ht="64.5" customHeight="1">
      <c r="A164" s="421"/>
      <c r="B164" s="321"/>
      <c r="C164" s="318"/>
      <c r="D164" s="319"/>
      <c r="E164" s="320"/>
      <c r="F164" s="186" t="s">
        <v>714</v>
      </c>
    </row>
    <row r="165" spans="1:6" ht="53.25">
      <c r="A165" s="421"/>
      <c r="B165" s="196" t="s">
        <v>536</v>
      </c>
      <c r="C165" s="219">
        <v>1</v>
      </c>
      <c r="D165" s="198">
        <v>1</v>
      </c>
      <c r="E165" s="219">
        <f>C165/D165</f>
        <v>1</v>
      </c>
      <c r="F165" s="322" t="s">
        <v>859</v>
      </c>
    </row>
    <row r="166" spans="1:6" ht="45">
      <c r="A166" s="421"/>
      <c r="B166" s="196" t="s">
        <v>539</v>
      </c>
      <c r="C166" s="197">
        <v>2</v>
      </c>
      <c r="D166" s="198">
        <v>2</v>
      </c>
      <c r="E166" s="197">
        <f t="shared" ref="E166:E167" si="11">C166/D166</f>
        <v>1</v>
      </c>
      <c r="F166" s="223"/>
    </row>
    <row r="167" spans="1:6" ht="15.75" thickBot="1">
      <c r="A167" s="421"/>
      <c r="B167" s="323" t="s">
        <v>636</v>
      </c>
      <c r="C167" s="197">
        <v>6</v>
      </c>
      <c r="D167" s="198">
        <v>11</v>
      </c>
      <c r="E167" s="249">
        <f t="shared" si="11"/>
        <v>0.54545454545454541</v>
      </c>
      <c r="F167" s="223"/>
    </row>
    <row r="168" spans="1:6" ht="26.25" thickBot="1">
      <c r="A168" s="430">
        <v>26</v>
      </c>
      <c r="B168" s="190" t="s">
        <v>360</v>
      </c>
      <c r="C168" s="443">
        <f>C172+C181</f>
        <v>22.2</v>
      </c>
      <c r="D168" s="447">
        <f>D172+D181</f>
        <v>31</v>
      </c>
      <c r="E168" s="443">
        <f>C168/D168</f>
        <v>0.71612903225806446</v>
      </c>
      <c r="F168" s="303" t="s">
        <v>692</v>
      </c>
    </row>
    <row r="169" spans="1:6" ht="60.75" thickBot="1">
      <c r="A169" s="430"/>
      <c r="B169" s="191" t="s">
        <v>724</v>
      </c>
      <c r="C169" s="443"/>
      <c r="D169" s="447"/>
      <c r="E169" s="443"/>
      <c r="F169" s="208" t="s">
        <v>725</v>
      </c>
    </row>
    <row r="170" spans="1:6" ht="39" thickBot="1">
      <c r="A170" s="430"/>
      <c r="B170" s="191" t="s">
        <v>619</v>
      </c>
      <c r="C170" s="443"/>
      <c r="D170" s="447"/>
      <c r="E170" s="443"/>
      <c r="F170" s="324" t="s">
        <v>860</v>
      </c>
    </row>
    <row r="171" spans="1:6" ht="15.75" thickBot="1">
      <c r="A171" s="430"/>
      <c r="B171" s="191" t="s">
        <v>635</v>
      </c>
      <c r="C171" s="325"/>
      <c r="D171" s="325"/>
      <c r="E171" s="325"/>
      <c r="F171" s="324"/>
    </row>
    <row r="172" spans="1:6" ht="26.25" thickBot="1">
      <c r="A172" s="430"/>
      <c r="B172" s="478" t="s">
        <v>726</v>
      </c>
      <c r="C172" s="499">
        <v>20.2</v>
      </c>
      <c r="D172" s="438">
        <v>29</v>
      </c>
      <c r="E172" s="499">
        <f>C172/D172</f>
        <v>0.69655172413793098</v>
      </c>
      <c r="F172" s="324" t="s">
        <v>861</v>
      </c>
    </row>
    <row r="173" spans="1:6" ht="26.25" thickBot="1">
      <c r="A173" s="430"/>
      <c r="B173" s="478"/>
      <c r="C173" s="499"/>
      <c r="D173" s="438"/>
      <c r="E173" s="499"/>
      <c r="F173" s="324" t="s">
        <v>862</v>
      </c>
    </row>
    <row r="174" spans="1:6" ht="51.75" thickBot="1">
      <c r="A174" s="430"/>
      <c r="B174" s="478"/>
      <c r="C174" s="499"/>
      <c r="D174" s="438"/>
      <c r="E174" s="499"/>
      <c r="F174" s="324" t="s">
        <v>863</v>
      </c>
    </row>
    <row r="175" spans="1:6" ht="26.25" thickBot="1">
      <c r="A175" s="430"/>
      <c r="B175" s="478"/>
      <c r="C175" s="499"/>
      <c r="D175" s="438"/>
      <c r="E175" s="499"/>
      <c r="F175" s="186" t="s">
        <v>864</v>
      </c>
    </row>
    <row r="176" spans="1:6" ht="26.25" thickBot="1">
      <c r="A176" s="430"/>
      <c r="B176" s="478"/>
      <c r="C176" s="499"/>
      <c r="D176" s="438"/>
      <c r="E176" s="499"/>
      <c r="F176" s="186" t="s">
        <v>865</v>
      </c>
    </row>
    <row r="177" spans="1:6" ht="38.25">
      <c r="A177" s="430"/>
      <c r="B177" s="478"/>
      <c r="C177" s="499"/>
      <c r="D177" s="438"/>
      <c r="E177" s="499"/>
      <c r="F177" s="186" t="s">
        <v>866</v>
      </c>
    </row>
    <row r="178" spans="1:6" ht="51.75" thickBot="1">
      <c r="A178" s="430"/>
      <c r="B178" s="478"/>
      <c r="C178" s="499"/>
      <c r="D178" s="438"/>
      <c r="E178" s="499"/>
      <c r="F178" s="186" t="s">
        <v>867</v>
      </c>
    </row>
    <row r="179" spans="1:6" ht="39" thickBot="1">
      <c r="A179" s="430"/>
      <c r="B179" s="196"/>
      <c r="C179" s="316"/>
      <c r="D179" s="311"/>
      <c r="E179" s="316"/>
      <c r="F179" s="186" t="s">
        <v>868</v>
      </c>
    </row>
    <row r="180" spans="1:6" ht="25.5">
      <c r="A180" s="430"/>
      <c r="B180" s="196"/>
      <c r="C180" s="316"/>
      <c r="D180" s="311"/>
      <c r="E180" s="316"/>
      <c r="F180" s="186" t="s">
        <v>870</v>
      </c>
    </row>
    <row r="181" spans="1:6" ht="30.75" thickBot="1">
      <c r="A181" s="430"/>
      <c r="B181" s="326" t="s">
        <v>727</v>
      </c>
      <c r="C181" s="327">
        <v>2</v>
      </c>
      <c r="D181" s="327">
        <v>2</v>
      </c>
      <c r="E181" s="327">
        <v>1</v>
      </c>
      <c r="F181" s="328" t="s">
        <v>869</v>
      </c>
    </row>
    <row r="182" spans="1:6" ht="15.75" thickBot="1">
      <c r="A182" s="508" t="s">
        <v>731</v>
      </c>
      <c r="B182" s="508"/>
      <c r="C182" s="508"/>
      <c r="D182" s="508"/>
      <c r="E182" s="508"/>
      <c r="F182" s="508"/>
    </row>
    <row r="183" spans="1:6" ht="15.75" thickBot="1">
      <c r="A183" s="509"/>
      <c r="B183" s="509"/>
      <c r="C183" s="509"/>
      <c r="D183" s="509"/>
      <c r="E183" s="509"/>
      <c r="F183" s="510"/>
    </row>
    <row r="184" spans="1:6" ht="15.75" thickBot="1">
      <c r="A184" s="506" t="s">
        <v>732</v>
      </c>
      <c r="B184" s="506"/>
      <c r="C184" s="506"/>
      <c r="D184" s="506"/>
      <c r="E184" s="506"/>
      <c r="F184" s="506"/>
    </row>
    <row r="185" spans="1:6">
      <c r="A185" s="88"/>
    </row>
    <row r="186" spans="1:6">
      <c r="A186" s="88"/>
    </row>
    <row r="187" spans="1:6">
      <c r="A187" s="88"/>
    </row>
    <row r="188" spans="1:6">
      <c r="A188" s="88"/>
    </row>
    <row r="189" spans="1:6">
      <c r="A189" s="88"/>
    </row>
    <row r="190" spans="1:6">
      <c r="A190" s="88"/>
    </row>
    <row r="191" spans="1:6">
      <c r="A191" s="88"/>
    </row>
    <row r="192" spans="1:6">
      <c r="A192" s="88"/>
    </row>
  </sheetData>
  <sheetProtection selectLockedCells="1" selectUnlockedCells="1"/>
  <mergeCells count="138">
    <mergeCell ref="C43:C45"/>
    <mergeCell ref="D43:D45"/>
    <mergeCell ref="E43:E45"/>
    <mergeCell ref="F43:F45"/>
    <mergeCell ref="A43:A51"/>
    <mergeCell ref="A184:F184"/>
    <mergeCell ref="A55:A58"/>
    <mergeCell ref="C37:C39"/>
    <mergeCell ref="D37:D39"/>
    <mergeCell ref="E37:E39"/>
    <mergeCell ref="A148:A151"/>
    <mergeCell ref="C148:C151"/>
    <mergeCell ref="D148:D151"/>
    <mergeCell ref="E148:E151"/>
    <mergeCell ref="A182:F182"/>
    <mergeCell ref="A183:F183"/>
    <mergeCell ref="A168:A181"/>
    <mergeCell ref="C168:C170"/>
    <mergeCell ref="D168:D170"/>
    <mergeCell ref="E168:E170"/>
    <mergeCell ref="B172:B178"/>
    <mergeCell ref="C172:C178"/>
    <mergeCell ref="D172:D178"/>
    <mergeCell ref="E172:E178"/>
    <mergeCell ref="F152:F155"/>
    <mergeCell ref="C81:C83"/>
    <mergeCell ref="D81:D83"/>
    <mergeCell ref="E81:E83"/>
    <mergeCell ref="C125:C127"/>
    <mergeCell ref="D125:D127"/>
    <mergeCell ref="E125:E127"/>
    <mergeCell ref="F117:F120"/>
    <mergeCell ref="C121:C123"/>
    <mergeCell ref="D121:D123"/>
    <mergeCell ref="E121:E123"/>
    <mergeCell ref="C110:C112"/>
    <mergeCell ref="D110:D112"/>
    <mergeCell ref="E110:E112"/>
    <mergeCell ref="F110:F112"/>
    <mergeCell ref="C114:C116"/>
    <mergeCell ref="D114:D116"/>
    <mergeCell ref="E114:E116"/>
    <mergeCell ref="F114:F116"/>
    <mergeCell ref="D152:D155"/>
    <mergeCell ref="E152:E155"/>
    <mergeCell ref="D100:D102"/>
    <mergeCell ref="E100:E102"/>
    <mergeCell ref="C97:C99"/>
    <mergeCell ref="D97:D99"/>
    <mergeCell ref="E97:E99"/>
    <mergeCell ref="C40:C42"/>
    <mergeCell ref="D40:D42"/>
    <mergeCell ref="E40:E42"/>
    <mergeCell ref="C137:C147"/>
    <mergeCell ref="D137:D147"/>
    <mergeCell ref="E137:E147"/>
    <mergeCell ref="D84:D86"/>
    <mergeCell ref="E84:E86"/>
    <mergeCell ref="C71:C73"/>
    <mergeCell ref="D71:D73"/>
    <mergeCell ref="E71:E73"/>
    <mergeCell ref="C94:C96"/>
    <mergeCell ref="D94:D96"/>
    <mergeCell ref="C117:C120"/>
    <mergeCell ref="D117:D120"/>
    <mergeCell ref="E117:E120"/>
    <mergeCell ref="C152:C155"/>
    <mergeCell ref="A128:A136"/>
    <mergeCell ref="C128:C136"/>
    <mergeCell ref="D128:D136"/>
    <mergeCell ref="E128:E136"/>
    <mergeCell ref="C52:C54"/>
    <mergeCell ref="D52:D54"/>
    <mergeCell ref="E52:E54"/>
    <mergeCell ref="A124:F124"/>
    <mergeCell ref="B114:B116"/>
    <mergeCell ref="E108:E109"/>
    <mergeCell ref="A84:A93"/>
    <mergeCell ref="C84:C86"/>
    <mergeCell ref="B117:B120"/>
    <mergeCell ref="C7:C9"/>
    <mergeCell ref="D7:D9"/>
    <mergeCell ref="E7:E9"/>
    <mergeCell ref="F19:F21"/>
    <mergeCell ref="C13:C15"/>
    <mergeCell ref="D13:D15"/>
    <mergeCell ref="E13:E15"/>
    <mergeCell ref="C16:C18"/>
    <mergeCell ref="D16:D18"/>
    <mergeCell ref="E16:E18"/>
    <mergeCell ref="A2:F2"/>
    <mergeCell ref="A3:F3"/>
    <mergeCell ref="A6:F6"/>
    <mergeCell ref="C10:C12"/>
    <mergeCell ref="D10:D12"/>
    <mergeCell ref="E10:E12"/>
    <mergeCell ref="A137:A147"/>
    <mergeCell ref="A81:A83"/>
    <mergeCell ref="A52:A54"/>
    <mergeCell ref="A40:A42"/>
    <mergeCell ref="C26:C28"/>
    <mergeCell ref="D26:D28"/>
    <mergeCell ref="E26:E28"/>
    <mergeCell ref="A26:A28"/>
    <mergeCell ref="A29:A36"/>
    <mergeCell ref="F29:F31"/>
    <mergeCell ref="C34:C35"/>
    <mergeCell ref="D34:D35"/>
    <mergeCell ref="E34:E35"/>
    <mergeCell ref="A19:A25"/>
    <mergeCell ref="C19:C21"/>
    <mergeCell ref="D19:D21"/>
    <mergeCell ref="E19:E21"/>
    <mergeCell ref="A7:A9"/>
    <mergeCell ref="A152:A167"/>
    <mergeCell ref="A125:A127"/>
    <mergeCell ref="A110:A123"/>
    <mergeCell ref="A37:A39"/>
    <mergeCell ref="A10:A12"/>
    <mergeCell ref="A97:A99"/>
    <mergeCell ref="A100:A109"/>
    <mergeCell ref="A60:A70"/>
    <mergeCell ref="A71:A80"/>
    <mergeCell ref="A59:F59"/>
    <mergeCell ref="A94:A96"/>
    <mergeCell ref="F100:F102"/>
    <mergeCell ref="B106:B107"/>
    <mergeCell ref="C106:C107"/>
    <mergeCell ref="D106:D107"/>
    <mergeCell ref="E106:E107"/>
    <mergeCell ref="B108:B109"/>
    <mergeCell ref="C108:C109"/>
    <mergeCell ref="D108:D109"/>
    <mergeCell ref="A13:A15"/>
    <mergeCell ref="A16:A18"/>
    <mergeCell ref="F16:F18"/>
    <mergeCell ref="E94:E96"/>
    <mergeCell ref="C100:C102"/>
  </mergeCells>
  <pageMargins left="0.70833333333333337" right="0.70833333333333337" top="0.74791666666666667" bottom="0.74791666666666667" header="0.51180555555555551" footer="0.51180555555555551"/>
  <pageSetup paperSize="9" scale="67" firstPageNumber="0" fitToHeight="10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F45"/>
  <sheetViews>
    <sheetView tabSelected="1" topLeftCell="A25" zoomScale="120" zoomScaleNormal="120" workbookViewId="0">
      <selection activeCell="A32" sqref="A32:A35"/>
    </sheetView>
  </sheetViews>
  <sheetFormatPr defaultColWidth="8.5703125" defaultRowHeight="12.75"/>
  <cols>
    <col min="1" max="1" width="8.5703125" style="89" customWidth="1"/>
    <col min="2" max="2" width="72.42578125" style="89" customWidth="1"/>
    <col min="3" max="3" width="17.5703125" style="89" customWidth="1"/>
    <col min="4" max="4" width="15.7109375" style="89" customWidth="1"/>
    <col min="5" max="5" width="14.5703125" style="89" customWidth="1"/>
    <col min="6" max="6" width="21.42578125" style="89" customWidth="1"/>
    <col min="7" max="16384" width="8.5703125" style="89"/>
  </cols>
  <sheetData>
    <row r="1" spans="1:6">
      <c r="F1" s="90" t="s">
        <v>738</v>
      </c>
    </row>
    <row r="2" spans="1:6">
      <c r="F2" s="90"/>
    </row>
    <row r="3" spans="1:6" ht="12.75" customHeight="1">
      <c r="A3" s="511" t="s">
        <v>739</v>
      </c>
      <c r="B3" s="511"/>
      <c r="C3" s="511"/>
      <c r="D3" s="511"/>
      <c r="E3" s="511"/>
      <c r="F3" s="511"/>
    </row>
    <row r="4" spans="1:6">
      <c r="F4" s="90"/>
    </row>
    <row r="5" spans="1:6">
      <c r="F5" s="91" t="s">
        <v>740</v>
      </c>
    </row>
    <row r="6" spans="1:6" ht="63.75">
      <c r="A6" s="151" t="s">
        <v>610</v>
      </c>
      <c r="B6" s="151" t="s">
        <v>611</v>
      </c>
      <c r="C6" s="151" t="s">
        <v>741</v>
      </c>
      <c r="D6" s="151" t="s">
        <v>742</v>
      </c>
      <c r="E6" s="151" t="s">
        <v>743</v>
      </c>
      <c r="F6" s="92" t="s">
        <v>744</v>
      </c>
    </row>
    <row r="7" spans="1:6" ht="12.75" customHeight="1">
      <c r="A7" s="512" t="s">
        <v>745</v>
      </c>
      <c r="B7" s="512"/>
      <c r="C7" s="512"/>
      <c r="D7" s="512"/>
      <c r="E7" s="512"/>
      <c r="F7" s="512"/>
    </row>
    <row r="8" spans="1:6" ht="25.5">
      <c r="A8" s="519">
        <v>1</v>
      </c>
      <c r="B8" s="162" t="s">
        <v>484</v>
      </c>
      <c r="C8" s="152">
        <v>2547139.5</v>
      </c>
      <c r="D8" s="152">
        <v>2981394.0585400001</v>
      </c>
      <c r="E8" s="152">
        <v>2978882.9624800002</v>
      </c>
      <c r="F8" s="164">
        <f t="shared" ref="F8:F16" si="0">E8/D8</f>
        <v>0.99915774432674975</v>
      </c>
    </row>
    <row r="9" spans="1:6" ht="25.5">
      <c r="A9" s="519">
        <v>2</v>
      </c>
      <c r="B9" s="165" t="s">
        <v>755</v>
      </c>
      <c r="C9" s="166">
        <v>1537</v>
      </c>
      <c r="D9" s="167">
        <v>1621.7472600000001</v>
      </c>
      <c r="E9" s="167">
        <v>1621.7472600000001</v>
      </c>
      <c r="F9" s="93">
        <f t="shared" si="0"/>
        <v>1</v>
      </c>
    </row>
    <row r="10" spans="1:6" ht="12.75" customHeight="1">
      <c r="A10" s="519">
        <f>A9+1</f>
        <v>3</v>
      </c>
      <c r="B10" s="162" t="s">
        <v>626</v>
      </c>
      <c r="C10" s="93">
        <v>1714.6</v>
      </c>
      <c r="D10" s="152">
        <v>1614.5833</v>
      </c>
      <c r="E10" s="152">
        <v>1614.5833299999999</v>
      </c>
      <c r="F10" s="164">
        <f t="shared" si="0"/>
        <v>1.0000000185806455</v>
      </c>
    </row>
    <row r="11" spans="1:6" ht="25.5">
      <c r="A11" s="519">
        <f t="shared" ref="A11:A16" si="1">A10+1</f>
        <v>4</v>
      </c>
      <c r="B11" s="162" t="s">
        <v>715</v>
      </c>
      <c r="C11" s="152">
        <v>2450</v>
      </c>
      <c r="D11" s="152">
        <v>2950</v>
      </c>
      <c r="E11" s="152">
        <v>2950</v>
      </c>
      <c r="F11" s="93">
        <f t="shared" si="0"/>
        <v>1</v>
      </c>
    </row>
    <row r="12" spans="1:6" ht="12.75" customHeight="1">
      <c r="A12" s="519">
        <f t="shared" si="1"/>
        <v>5</v>
      </c>
      <c r="B12" s="162" t="s">
        <v>748</v>
      </c>
      <c r="C12" s="152">
        <v>0</v>
      </c>
      <c r="D12" s="152">
        <v>308.10000000000002</v>
      </c>
      <c r="E12" s="152">
        <v>308.10000000000002</v>
      </c>
      <c r="F12" s="93">
        <f t="shared" si="0"/>
        <v>1</v>
      </c>
    </row>
    <row r="13" spans="1:6" ht="12.75" customHeight="1">
      <c r="A13" s="519">
        <f t="shared" si="1"/>
        <v>6</v>
      </c>
      <c r="B13" s="165" t="s">
        <v>751</v>
      </c>
      <c r="C13" s="93">
        <v>300</v>
      </c>
      <c r="D13" s="93">
        <v>300</v>
      </c>
      <c r="E13" s="93">
        <v>300</v>
      </c>
      <c r="F13" s="93">
        <f t="shared" si="0"/>
        <v>1</v>
      </c>
    </row>
    <row r="14" spans="1:6" ht="25.5">
      <c r="A14" s="519">
        <f t="shared" si="1"/>
        <v>7</v>
      </c>
      <c r="B14" s="162" t="s">
        <v>653</v>
      </c>
      <c r="C14" s="152">
        <v>500</v>
      </c>
      <c r="D14" s="152">
        <v>500</v>
      </c>
      <c r="E14" s="152">
        <v>498.19096999999999</v>
      </c>
      <c r="F14" s="164">
        <f t="shared" si="0"/>
        <v>0.99638194000000002</v>
      </c>
    </row>
    <row r="15" spans="1:6" ht="12.75" customHeight="1">
      <c r="A15" s="519">
        <f t="shared" si="1"/>
        <v>8</v>
      </c>
      <c r="B15" s="162" t="s">
        <v>750</v>
      </c>
      <c r="C15" s="152">
        <v>451384.6</v>
      </c>
      <c r="D15" s="152">
        <v>503839.32139</v>
      </c>
      <c r="E15" s="152">
        <v>502446.79874</v>
      </c>
      <c r="F15" s="164">
        <f t="shared" si="0"/>
        <v>0.99723617710868961</v>
      </c>
    </row>
    <row r="16" spans="1:6" ht="12.75" customHeight="1">
      <c r="A16" s="519">
        <f t="shared" si="1"/>
        <v>9</v>
      </c>
      <c r="B16" s="162" t="s">
        <v>623</v>
      </c>
      <c r="C16" s="152">
        <v>115220.2</v>
      </c>
      <c r="D16" s="152">
        <v>249754.15854999999</v>
      </c>
      <c r="E16" s="152">
        <v>248872.41143000001</v>
      </c>
      <c r="F16" s="164">
        <f t="shared" si="0"/>
        <v>0.99646953978616748</v>
      </c>
    </row>
    <row r="17" spans="1:6" ht="12.75" customHeight="1">
      <c r="A17" s="512" t="s">
        <v>752</v>
      </c>
      <c r="B17" s="512"/>
      <c r="C17" s="512"/>
      <c r="D17" s="512"/>
      <c r="E17" s="512"/>
      <c r="F17" s="512"/>
    </row>
    <row r="18" spans="1:6" ht="12.75" customHeight="1">
      <c r="A18" s="519">
        <f>A16+1</f>
        <v>10</v>
      </c>
      <c r="B18" s="162" t="s">
        <v>699</v>
      </c>
      <c r="C18" s="152" t="s">
        <v>746</v>
      </c>
      <c r="D18" s="152">
        <v>13941.64797</v>
      </c>
      <c r="E18" s="152">
        <v>13844.797269999999</v>
      </c>
      <c r="F18" s="168">
        <f>E18/D18</f>
        <v>0.99305313832278608</v>
      </c>
    </row>
    <row r="19" spans="1:6" ht="12.75" customHeight="1">
      <c r="A19" s="519">
        <v>11</v>
      </c>
      <c r="B19" s="162" t="s">
        <v>672</v>
      </c>
      <c r="C19" s="153">
        <v>78384.899999999994</v>
      </c>
      <c r="D19" s="153">
        <v>77937.107550000001</v>
      </c>
      <c r="E19" s="153">
        <v>77366.864159999997</v>
      </c>
      <c r="F19" s="168">
        <f>E19/D19</f>
        <v>0.99268328774410608</v>
      </c>
    </row>
    <row r="20" spans="1:6" ht="38.25">
      <c r="A20" s="519">
        <f>A19+1</f>
        <v>12</v>
      </c>
      <c r="B20" s="162" t="s">
        <v>630</v>
      </c>
      <c r="C20" s="152">
        <v>23659.1</v>
      </c>
      <c r="D20" s="152">
        <v>18119.5674</v>
      </c>
      <c r="E20" s="152">
        <v>17859.4228</v>
      </c>
      <c r="F20" s="168">
        <f>E20/D20</f>
        <v>0.98564289123149817</v>
      </c>
    </row>
    <row r="21" spans="1:6" ht="12.75" customHeight="1">
      <c r="A21" s="519">
        <f t="shared" ref="A21:A29" si="2">A20+1</f>
        <v>13</v>
      </c>
      <c r="B21" s="162" t="s">
        <v>632</v>
      </c>
      <c r="C21" s="152">
        <v>7443746.5</v>
      </c>
      <c r="D21" s="152">
        <v>6008926.33402</v>
      </c>
      <c r="E21" s="152">
        <v>6002166.6233000001</v>
      </c>
      <c r="F21" s="168">
        <v>0.99</v>
      </c>
    </row>
    <row r="22" spans="1:6" ht="25.5">
      <c r="A22" s="519">
        <f t="shared" si="2"/>
        <v>14</v>
      </c>
      <c r="B22" s="162" t="s">
        <v>664</v>
      </c>
      <c r="C22" s="154">
        <v>290939.2</v>
      </c>
      <c r="D22" s="154">
        <v>357734.29655999999</v>
      </c>
      <c r="E22" s="154">
        <v>357547.02743000002</v>
      </c>
      <c r="F22" s="168">
        <v>0.99</v>
      </c>
    </row>
    <row r="23" spans="1:6" ht="25.5">
      <c r="A23" s="519">
        <f t="shared" si="2"/>
        <v>15</v>
      </c>
      <c r="B23" s="162" t="s">
        <v>691</v>
      </c>
      <c r="C23" s="152">
        <v>221194</v>
      </c>
      <c r="D23" s="152">
        <v>205538.78099999999</v>
      </c>
      <c r="E23" s="152">
        <v>203531.40122</v>
      </c>
      <c r="F23" s="168">
        <f>E23/D23</f>
        <v>0.99023357163921299</v>
      </c>
    </row>
    <row r="24" spans="1:6" ht="25.5">
      <c r="A24" s="519">
        <f t="shared" si="2"/>
        <v>16</v>
      </c>
      <c r="B24" s="162" t="s">
        <v>706</v>
      </c>
      <c r="C24" s="152">
        <v>889749.6</v>
      </c>
      <c r="D24" s="152">
        <v>1441103.2512699999</v>
      </c>
      <c r="E24" s="152">
        <v>1410532.43089</v>
      </c>
      <c r="F24" s="168">
        <f>E24/D24</f>
        <v>0.97878651626588253</v>
      </c>
    </row>
    <row r="25" spans="1:6" ht="25.5">
      <c r="A25" s="519">
        <f t="shared" si="2"/>
        <v>17</v>
      </c>
      <c r="B25" s="162" t="s">
        <v>683</v>
      </c>
      <c r="C25" s="152">
        <v>3111396</v>
      </c>
      <c r="D25" s="152">
        <v>3121303.1886100001</v>
      </c>
      <c r="E25" s="152">
        <v>3060262.1917599998</v>
      </c>
      <c r="F25" s="168">
        <f>E25/D25</f>
        <v>0.9804437463580129</v>
      </c>
    </row>
    <row r="26" spans="1:6" ht="14.25" customHeight="1">
      <c r="A26" s="519">
        <f t="shared" si="2"/>
        <v>18</v>
      </c>
      <c r="B26" s="162" t="s">
        <v>655</v>
      </c>
      <c r="C26" s="152" t="s">
        <v>749</v>
      </c>
      <c r="D26" s="152">
        <v>53523.559000000001</v>
      </c>
      <c r="E26" s="152">
        <v>52314.583180000001</v>
      </c>
      <c r="F26" s="168">
        <f>E26/D26</f>
        <v>0.97741226774549872</v>
      </c>
    </row>
    <row r="27" spans="1:6" ht="25.5">
      <c r="A27" s="519">
        <f t="shared" si="2"/>
        <v>19</v>
      </c>
      <c r="B27" s="162" t="s">
        <v>747</v>
      </c>
      <c r="C27" s="152">
        <v>1310</v>
      </c>
      <c r="D27" s="152">
        <v>1310</v>
      </c>
      <c r="E27" s="152">
        <v>1268.4419499999999</v>
      </c>
      <c r="F27" s="168">
        <f t="shared" ref="F27" si="3">E27/D27</f>
        <v>0.96827629770992363</v>
      </c>
    </row>
    <row r="28" spans="1:6" ht="25.5">
      <c r="A28" s="519">
        <f>A27+1</f>
        <v>20</v>
      </c>
      <c r="B28" s="162" t="s">
        <v>289</v>
      </c>
      <c r="C28" s="152">
        <v>21366.3</v>
      </c>
      <c r="D28" s="152">
        <v>21216.13363</v>
      </c>
      <c r="E28" s="152">
        <v>20625.627400000001</v>
      </c>
      <c r="F28" s="168">
        <f>E28/D28</f>
        <v>0.97216711393799804</v>
      </c>
    </row>
    <row r="29" spans="1:6" ht="25.5">
      <c r="A29" s="519">
        <f t="shared" si="2"/>
        <v>21</v>
      </c>
      <c r="B29" s="162" t="s">
        <v>753</v>
      </c>
      <c r="C29" s="152">
        <v>43777.2</v>
      </c>
      <c r="D29" s="152">
        <v>47356.32374</v>
      </c>
      <c r="E29" s="152">
        <v>45392.26208</v>
      </c>
      <c r="F29" s="168">
        <f>E29/D29</f>
        <v>0.95852588408713335</v>
      </c>
    </row>
    <row r="30" spans="1:6">
      <c r="A30" s="512" t="s">
        <v>754</v>
      </c>
      <c r="B30" s="512"/>
      <c r="C30" s="512"/>
      <c r="D30" s="512"/>
      <c r="E30" s="512"/>
      <c r="F30" s="512"/>
    </row>
    <row r="31" spans="1:6">
      <c r="A31" s="93">
        <v>22</v>
      </c>
      <c r="B31" s="162" t="s">
        <v>645</v>
      </c>
      <c r="C31" s="152">
        <v>13938</v>
      </c>
      <c r="D31" s="152">
        <v>20901.008310000001</v>
      </c>
      <c r="E31" s="152">
        <v>18651.114379999999</v>
      </c>
      <c r="F31" s="168">
        <f>E31/D31</f>
        <v>0.89235476601750596</v>
      </c>
    </row>
    <row r="32" spans="1:6" ht="25.5">
      <c r="A32" s="93">
        <f>A31+1</f>
        <v>23</v>
      </c>
      <c r="B32" s="162" t="s">
        <v>702</v>
      </c>
      <c r="C32" s="152">
        <v>21673.8</v>
      </c>
      <c r="D32" s="152">
        <v>6294.2507699999996</v>
      </c>
      <c r="E32" s="152">
        <v>5515.4007700000002</v>
      </c>
      <c r="F32" s="168">
        <f>E32/D32</f>
        <v>0.87626009378078851</v>
      </c>
    </row>
    <row r="33" spans="1:6" ht="19.7" customHeight="1">
      <c r="A33" s="93">
        <f t="shared" ref="A33:A35" si="4">A32+1</f>
        <v>24</v>
      </c>
      <c r="B33" s="162" t="s">
        <v>258</v>
      </c>
      <c r="C33" s="152">
        <v>600</v>
      </c>
      <c r="D33" s="152">
        <v>600</v>
      </c>
      <c r="E33" s="152">
        <v>505.91041000000001</v>
      </c>
      <c r="F33" s="168">
        <f>E33/D33</f>
        <v>0.84318401666666665</v>
      </c>
    </row>
    <row r="34" spans="1:6" ht="25.5">
      <c r="A34" s="93">
        <f t="shared" si="4"/>
        <v>25</v>
      </c>
      <c r="B34" s="162" t="s">
        <v>617</v>
      </c>
      <c r="C34" s="152">
        <v>784555.4</v>
      </c>
      <c r="D34" s="152">
        <v>685301.07747000002</v>
      </c>
      <c r="E34" s="152">
        <v>666536.66802999994</v>
      </c>
      <c r="F34" s="168">
        <f>E34/D34</f>
        <v>0.97261873641104624</v>
      </c>
    </row>
    <row r="35" spans="1:6" ht="25.5">
      <c r="A35" s="93">
        <f t="shared" si="4"/>
        <v>26</v>
      </c>
      <c r="B35" s="162" t="s">
        <v>680</v>
      </c>
      <c r="C35" s="152">
        <v>2797.3</v>
      </c>
      <c r="D35" s="152">
        <v>3438.5425399999999</v>
      </c>
      <c r="E35" s="152">
        <v>2724.6937600000001</v>
      </c>
      <c r="F35" s="168">
        <f>E35/D35</f>
        <v>0.7923978628456928</v>
      </c>
    </row>
    <row r="36" spans="1:6" s="96" customFormat="1" ht="22.15" customHeight="1">
      <c r="A36" s="512" t="s">
        <v>756</v>
      </c>
      <c r="B36" s="512"/>
      <c r="C36" s="94">
        <f>SUM(C8:C35)</f>
        <v>16069333.200000001</v>
      </c>
      <c r="D36" s="94">
        <f>SUM(D8:D35)</f>
        <v>15826827.038880004</v>
      </c>
      <c r="E36" s="94">
        <f>SUM(E8:E35)</f>
        <v>15694140.254999997</v>
      </c>
      <c r="F36" s="95">
        <f t="shared" ref="F36" si="5">E36/D36</f>
        <v>0.99161633702358343</v>
      </c>
    </row>
    <row r="45" spans="1:6">
      <c r="B45" s="163"/>
    </row>
  </sheetData>
  <sheetProtection selectLockedCells="1" selectUnlockedCells="1"/>
  <autoFilter ref="A6:F36"/>
  <mergeCells count="5">
    <mergeCell ref="A3:F3"/>
    <mergeCell ref="A7:F7"/>
    <mergeCell ref="A17:F17"/>
    <mergeCell ref="A30:F30"/>
    <mergeCell ref="A36:B36"/>
  </mergeCells>
  <pageMargins left="0.70833333333333337" right="0.70833333333333337" top="0.74791666666666667" bottom="0.74791666666666667" header="0.51180555555555551" footer="0.51180555555555551"/>
  <pageSetup paperSize="9" scale="89" firstPageNumber="0" fitToHeight="10"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F35"/>
  <sheetViews>
    <sheetView zoomScale="90" zoomScaleNormal="90" workbookViewId="0">
      <pane ySplit="5" topLeftCell="A23" activePane="bottomLeft" state="frozen"/>
      <selection pane="bottomLeft" activeCell="F29" sqref="F29:F33"/>
    </sheetView>
  </sheetViews>
  <sheetFormatPr defaultColWidth="8.5703125" defaultRowHeight="12.75"/>
  <cols>
    <col min="1" max="1" width="8.5703125" style="97" customWidth="1"/>
    <col min="2" max="2" width="58.7109375" style="97" customWidth="1"/>
    <col min="3" max="3" width="15.7109375" style="97" customWidth="1"/>
    <col min="4" max="4" width="14.5703125" style="97" customWidth="1"/>
    <col min="5" max="5" width="18.7109375" style="97" customWidth="1"/>
    <col min="6" max="6" width="21.85546875" style="98" customWidth="1"/>
    <col min="7" max="16384" width="8.5703125" style="97"/>
  </cols>
  <sheetData>
    <row r="1" spans="1:6" ht="15">
      <c r="F1" s="87" t="s">
        <v>757</v>
      </c>
    </row>
    <row r="2" spans="1:6" ht="15">
      <c r="F2" s="87"/>
    </row>
    <row r="3" spans="1:6" ht="14.25" customHeight="1">
      <c r="A3" s="513" t="s">
        <v>758</v>
      </c>
      <c r="B3" s="513"/>
      <c r="C3" s="513"/>
      <c r="D3" s="513"/>
      <c r="E3" s="513"/>
      <c r="F3" s="513"/>
    </row>
    <row r="4" spans="1:6">
      <c r="E4" s="99"/>
    </row>
    <row r="5" spans="1:6" ht="114">
      <c r="A5" s="100" t="s">
        <v>610</v>
      </c>
      <c r="B5" s="100" t="s">
        <v>611</v>
      </c>
      <c r="C5" s="100" t="s">
        <v>614</v>
      </c>
      <c r="D5" s="100" t="s">
        <v>744</v>
      </c>
      <c r="E5" s="101" t="s">
        <v>759</v>
      </c>
      <c r="F5" s="102" t="s">
        <v>760</v>
      </c>
    </row>
    <row r="6" spans="1:6" ht="15" customHeight="1">
      <c r="A6" s="514" t="s">
        <v>761</v>
      </c>
      <c r="B6" s="514"/>
      <c r="C6" s="514"/>
      <c r="D6" s="514"/>
      <c r="E6" s="514"/>
      <c r="F6" s="514"/>
    </row>
    <row r="7" spans="1:6" ht="30">
      <c r="A7" s="66">
        <v>1</v>
      </c>
      <c r="B7" s="119" t="s">
        <v>764</v>
      </c>
      <c r="C7" s="121">
        <f>'Пр 2 ОЦЕНКА СТНЕПЕНИ'!E37</f>
        <v>1</v>
      </c>
      <c r="D7" s="121">
        <f>'Пр. 3 УРОВЕНЬ ИСП РАСХОДЫ '!F12</f>
        <v>1</v>
      </c>
      <c r="E7" s="121">
        <f>4/4</f>
        <v>1</v>
      </c>
      <c r="F7" s="160">
        <f>C7*0.5+D7*0.2+E7*0.3</f>
        <v>1</v>
      </c>
    </row>
    <row r="8" spans="1:6" ht="30">
      <c r="A8" s="66">
        <f>A7+1</f>
        <v>2</v>
      </c>
      <c r="B8" s="119" t="s">
        <v>484</v>
      </c>
      <c r="C8" s="121">
        <f>'Пр 2 ОЦЕНКА СТНЕПЕНИ'!E43</f>
        <v>1</v>
      </c>
      <c r="D8" s="121">
        <f>'Пр. 3 УРОВЕНЬ ИСП РАСХОДЫ '!F8</f>
        <v>0.99915774432674975</v>
      </c>
      <c r="E8" s="121">
        <f>20/20</f>
        <v>1</v>
      </c>
      <c r="F8" s="160">
        <f>C8*0.5+D8*0.2+E8*0.3</f>
        <v>0.99983154886534997</v>
      </c>
    </row>
    <row r="9" spans="1:6" ht="15">
      <c r="A9" s="66">
        <f t="shared" ref="A9:A27" si="0">A8+1</f>
        <v>3</v>
      </c>
      <c r="B9" s="119" t="s">
        <v>672</v>
      </c>
      <c r="C9" s="121">
        <f>'Пр 2 ОЦЕНКА СТНЕПЕНИ'!E29</f>
        <v>1</v>
      </c>
      <c r="D9" s="142">
        <v>0.99</v>
      </c>
      <c r="E9" s="121">
        <f t="shared" ref="E9:E15" si="1">13/13</f>
        <v>1</v>
      </c>
      <c r="F9" s="160">
        <f>C9*0.5+D9*0.2+E9*0.3</f>
        <v>0.998</v>
      </c>
    </row>
    <row r="10" spans="1:6" ht="60">
      <c r="A10" s="66">
        <f t="shared" ref="A10:A19" si="2">A9+1</f>
        <v>4</v>
      </c>
      <c r="B10" s="119" t="s">
        <v>630</v>
      </c>
      <c r="C10" s="121">
        <f>'Пр 2 ОЦЕНКА СТНЕПЕНИ'!E7</f>
        <v>1</v>
      </c>
      <c r="D10" s="142">
        <f>'Пр. 3 УРОВЕНЬ ИСП РАСХОДЫ '!F20</f>
        <v>0.98564289123149817</v>
      </c>
      <c r="E10" s="121">
        <f>4/4</f>
        <v>1</v>
      </c>
      <c r="F10" s="159">
        <f>C10*0.5+D10*0.2+E10*0.3</f>
        <v>0.99712857824629975</v>
      </c>
    </row>
    <row r="11" spans="1:6" ht="30">
      <c r="A11" s="66">
        <f t="shared" si="2"/>
        <v>5</v>
      </c>
      <c r="B11" s="119" t="s">
        <v>632</v>
      </c>
      <c r="C11" s="142">
        <v>0.99</v>
      </c>
      <c r="D11" s="142">
        <v>0.99</v>
      </c>
      <c r="E11" s="66">
        <f>18/18</f>
        <v>1</v>
      </c>
      <c r="F11" s="161">
        <f t="shared" ref="F11:F27" si="3">C11*0.5+D11*0.2+E11*0.3</f>
        <v>0.9930000000000001</v>
      </c>
    </row>
    <row r="12" spans="1:6" ht="30">
      <c r="A12" s="66">
        <f t="shared" si="2"/>
        <v>6</v>
      </c>
      <c r="B12" s="119" t="s">
        <v>289</v>
      </c>
      <c r="C12" s="121">
        <f>'Пр 2 ОЦЕНКА СТНЕПЕНИ'!E16</f>
        <v>1</v>
      </c>
      <c r="D12" s="142">
        <f>'Пр. 3 УРОВЕНЬ ИСП РАСХОДЫ '!F28</f>
        <v>0.97216711393799804</v>
      </c>
      <c r="E12" s="62">
        <f>5/5</f>
        <v>1</v>
      </c>
      <c r="F12" s="161">
        <f t="shared" si="3"/>
        <v>0.99443342278759972</v>
      </c>
    </row>
    <row r="13" spans="1:6" ht="30">
      <c r="A13" s="66">
        <f t="shared" si="2"/>
        <v>7</v>
      </c>
      <c r="B13" s="119" t="s">
        <v>642</v>
      </c>
      <c r="C13" s="121">
        <f>'Пр 2 ОЦЕНКА СТНЕПЕНИ'!E40</f>
        <v>0.99749999999999994</v>
      </c>
      <c r="D13" s="142">
        <f>'Пр. 3 УРОВЕНЬ ИСП РАСХОДЫ '!F29</f>
        <v>0.95852588408713335</v>
      </c>
      <c r="E13" s="66">
        <f>25/25</f>
        <v>1</v>
      </c>
      <c r="F13" s="161">
        <f>C13*0.5+D13*0.2+E13*0.3</f>
        <v>0.99045517681742656</v>
      </c>
    </row>
    <row r="14" spans="1:6" ht="15">
      <c r="A14" s="66">
        <f t="shared" si="2"/>
        <v>8</v>
      </c>
      <c r="B14" s="119" t="s">
        <v>258</v>
      </c>
      <c r="C14" s="66">
        <f>'Пр 2 ОЦЕНКА СТНЕПЕНИ'!E26</f>
        <v>1</v>
      </c>
      <c r="D14" s="142">
        <f>'Пр. 3 УРОВЕНЬ ИСП РАСХОДЫ '!F33</f>
        <v>0.84318401666666665</v>
      </c>
      <c r="E14" s="121">
        <f>5/5</f>
        <v>1</v>
      </c>
      <c r="F14" s="161">
        <f>C14*0.5+D14*0.2+E14*0.3</f>
        <v>0.96863680333333324</v>
      </c>
    </row>
    <row r="15" spans="1:6" ht="45">
      <c r="A15" s="66">
        <f t="shared" si="2"/>
        <v>9</v>
      </c>
      <c r="B15" s="119" t="s">
        <v>762</v>
      </c>
      <c r="C15" s="142">
        <f>'Пр 2 ОЦЕНКА СТНЕПЕНИ'!E94</f>
        <v>0.93599999999999994</v>
      </c>
      <c r="D15" s="143">
        <f>'Пр. 3 УРОВЕНЬ ИСП РАСХОДЫ '!F14</f>
        <v>0.99638194000000002</v>
      </c>
      <c r="E15" s="66">
        <f t="shared" si="1"/>
        <v>1</v>
      </c>
      <c r="F15" s="161">
        <f>C15*0.5+D15*0.2+E15*0.3</f>
        <v>0.96727638799999993</v>
      </c>
    </row>
    <row r="16" spans="1:6" ht="45">
      <c r="A16" s="66">
        <f t="shared" si="2"/>
        <v>10</v>
      </c>
      <c r="B16" s="119" t="s">
        <v>650</v>
      </c>
      <c r="C16" s="142">
        <f>'Пр 2 ОЦЕНКА СТНЕПЕНИ'!E97</f>
        <v>0.93333333333333324</v>
      </c>
      <c r="D16" s="142">
        <v>0.97</v>
      </c>
      <c r="E16" s="66">
        <f>50/50</f>
        <v>1</v>
      </c>
      <c r="F16" s="161">
        <f t="shared" si="3"/>
        <v>0.96066666666666656</v>
      </c>
    </row>
    <row r="17" spans="1:6" ht="30">
      <c r="A17" s="66">
        <f t="shared" si="2"/>
        <v>11</v>
      </c>
      <c r="B17" s="119" t="s">
        <v>680</v>
      </c>
      <c r="C17" s="142">
        <v>1</v>
      </c>
      <c r="D17" s="142">
        <f>'Пр. 3 УРОВЕНЬ ИСП РАСХОДЫ '!F35</f>
        <v>0.7923978628456928</v>
      </c>
      <c r="E17" s="66">
        <f>7/7</f>
        <v>1</v>
      </c>
      <c r="F17" s="161">
        <f t="shared" ref="F17:F21" si="4">C17*0.5+D17*0.2+E17*0.3</f>
        <v>0.95847957256913863</v>
      </c>
    </row>
    <row r="18" spans="1:6" ht="30">
      <c r="A18" s="66">
        <f t="shared" si="2"/>
        <v>12</v>
      </c>
      <c r="B18" s="119" t="s">
        <v>655</v>
      </c>
      <c r="C18" s="142">
        <v>0.93</v>
      </c>
      <c r="D18" s="142">
        <v>0.98</v>
      </c>
      <c r="E18" s="121">
        <f>10/10</f>
        <v>1</v>
      </c>
      <c r="F18" s="161">
        <f t="shared" si="4"/>
        <v>0.96100000000000008</v>
      </c>
    </row>
    <row r="19" spans="1:6" ht="45">
      <c r="A19" s="66">
        <f t="shared" si="2"/>
        <v>13</v>
      </c>
      <c r="B19" s="119" t="s">
        <v>715</v>
      </c>
      <c r="C19" s="142">
        <f>'Пр 2 ОЦЕНКА СТНЕПЕНИ'!E110</f>
        <v>0.91714285714285715</v>
      </c>
      <c r="D19" s="66">
        <f>'Пр. 3 УРОВЕНЬ ИСП РАСХОДЫ '!F11</f>
        <v>1</v>
      </c>
      <c r="E19" s="66">
        <f>10/10</f>
        <v>1</v>
      </c>
      <c r="F19" s="161">
        <f t="shared" si="4"/>
        <v>0.95857142857142863</v>
      </c>
    </row>
    <row r="20" spans="1:6" ht="30">
      <c r="A20" s="66">
        <f t="shared" si="0"/>
        <v>14</v>
      </c>
      <c r="B20" s="119" t="s">
        <v>733</v>
      </c>
      <c r="C20" s="121">
        <v>1</v>
      </c>
      <c r="D20" s="66">
        <v>1</v>
      </c>
      <c r="E20" s="142">
        <f>6/7</f>
        <v>0.8571428571428571</v>
      </c>
      <c r="F20" s="161">
        <f t="shared" si="4"/>
        <v>0.95714285714285707</v>
      </c>
    </row>
    <row r="21" spans="1:6" ht="15">
      <c r="A21" s="66">
        <f t="shared" si="0"/>
        <v>15</v>
      </c>
      <c r="B21" s="119" t="s">
        <v>645</v>
      </c>
      <c r="C21" s="142">
        <v>0.99</v>
      </c>
      <c r="D21" s="142">
        <f>'Пр. 3 УРОВЕНЬ ИСП РАСХОДЫ '!F31</f>
        <v>0.89235476601750596</v>
      </c>
      <c r="E21" s="142">
        <v>0.93</v>
      </c>
      <c r="F21" s="161">
        <f t="shared" si="4"/>
        <v>0.95247095320350128</v>
      </c>
    </row>
    <row r="22" spans="1:6" ht="30">
      <c r="A22" s="66">
        <f t="shared" si="0"/>
        <v>16</v>
      </c>
      <c r="B22" s="119" t="s">
        <v>617</v>
      </c>
      <c r="C22" s="142">
        <v>0.99</v>
      </c>
      <c r="D22" s="142">
        <f>'Пр. 3 УРОВЕНЬ ИСП РАСХОДЫ '!F34</f>
        <v>0.97261873641104624</v>
      </c>
      <c r="E22" s="142">
        <f>22/23</f>
        <v>0.95652173913043481</v>
      </c>
      <c r="F22" s="161">
        <f>C22*0.5+D22*0.2+E22*0.3</f>
        <v>0.97648026902133966</v>
      </c>
    </row>
    <row r="23" spans="1:6" ht="30">
      <c r="A23" s="66">
        <f t="shared" si="0"/>
        <v>17</v>
      </c>
      <c r="B23" s="119" t="s">
        <v>699</v>
      </c>
      <c r="C23" s="142">
        <f>'Пр 2 ОЦЕНКА СТНЕПЕНИ'!E81</f>
        <v>0.95</v>
      </c>
      <c r="D23" s="142">
        <v>0.99</v>
      </c>
      <c r="E23" s="142">
        <f>8/9</f>
        <v>0.88888888888888884</v>
      </c>
      <c r="F23" s="161">
        <f>C23*0.5+D23*0.2+E23*0.3</f>
        <v>0.93966666666666665</v>
      </c>
    </row>
    <row r="24" spans="1:6" ht="30">
      <c r="A24" s="66">
        <f t="shared" si="0"/>
        <v>18</v>
      </c>
      <c r="B24" s="119" t="s">
        <v>691</v>
      </c>
      <c r="C24" s="142">
        <f>'Пр 2 ОЦЕНКА СТНЕПЕНИ'!E128</f>
        <v>0.84583333333333333</v>
      </c>
      <c r="D24" s="142">
        <f>'Пр. 3 УРОВЕНЬ ИСП РАСХОДЫ '!F23</f>
        <v>0.99023357163921299</v>
      </c>
      <c r="E24" s="66">
        <f>3/3</f>
        <v>1</v>
      </c>
      <c r="F24" s="161">
        <f>C24*0.5+D24*0.2+E24*0.3</f>
        <v>0.92096338099450925</v>
      </c>
    </row>
    <row r="25" spans="1:6" ht="45">
      <c r="A25" s="66">
        <f t="shared" si="0"/>
        <v>19</v>
      </c>
      <c r="B25" s="119" t="s">
        <v>702</v>
      </c>
      <c r="C25" s="142">
        <f>'Пр 2 ОЦЕНКА СТНЕПЕНИ'!E125</f>
        <v>0.88249999999999995</v>
      </c>
      <c r="D25" s="142">
        <f>'Пр. 3 УРОВЕНЬ ИСП РАСХОДЫ '!F32</f>
        <v>0.87626009378078851</v>
      </c>
      <c r="E25" s="121">
        <f>9/9</f>
        <v>1</v>
      </c>
      <c r="F25" s="161">
        <f>C25*0.5+D25*0.2+E25*0.3</f>
        <v>0.91650201875615767</v>
      </c>
    </row>
    <row r="26" spans="1:6" ht="30">
      <c r="A26" s="66">
        <f t="shared" si="0"/>
        <v>20</v>
      </c>
      <c r="B26" s="119" t="s">
        <v>763</v>
      </c>
      <c r="C26" s="142">
        <v>0.94</v>
      </c>
      <c r="D26" s="142">
        <v>0.99</v>
      </c>
      <c r="E26" s="142">
        <f>13/17</f>
        <v>0.76470588235294112</v>
      </c>
      <c r="F26" s="161">
        <f t="shared" si="3"/>
        <v>0.89741176470588224</v>
      </c>
    </row>
    <row r="27" spans="1:6" ht="30">
      <c r="A27" s="66">
        <f t="shared" si="0"/>
        <v>21</v>
      </c>
      <c r="B27" s="119" t="s">
        <v>683</v>
      </c>
      <c r="C27" s="142">
        <f>'Пр 2 ОЦЕНКА СТНЕПЕНИ'!E137</f>
        <v>0.84375</v>
      </c>
      <c r="D27" s="142">
        <f>'Пр. 3 УРОВЕНЬ ИСП РАСХОДЫ '!F25</f>
        <v>0.9804437463580129</v>
      </c>
      <c r="E27" s="142">
        <f>15/16</f>
        <v>0.9375</v>
      </c>
      <c r="F27" s="161">
        <f t="shared" si="3"/>
        <v>0.89921374927160258</v>
      </c>
    </row>
    <row r="28" spans="1:6" ht="15.75" customHeight="1">
      <c r="A28" s="515" t="s">
        <v>765</v>
      </c>
      <c r="B28" s="515"/>
      <c r="C28" s="515"/>
      <c r="D28" s="515"/>
      <c r="E28" s="515"/>
      <c r="F28" s="515"/>
    </row>
    <row r="29" spans="1:6" ht="45">
      <c r="A29" s="66">
        <f>A27+1</f>
        <v>22</v>
      </c>
      <c r="B29" s="119" t="s">
        <v>751</v>
      </c>
      <c r="C29" s="142">
        <f>'Пр 2 ОЦЕНКА СТНЕПЕНИ'!E148</f>
        <v>0.77285714285714291</v>
      </c>
      <c r="D29" s="66">
        <f>'Пр. 3 УРОВЕНЬ ИСП РАСХОДЫ '!F13</f>
        <v>1</v>
      </c>
      <c r="E29" s="142">
        <f>9/10</f>
        <v>0.9</v>
      </c>
      <c r="F29" s="161">
        <f>C29*0.5+D29*0.2+E29*0.3</f>
        <v>0.85642857142857154</v>
      </c>
    </row>
    <row r="30" spans="1:6" ht="30">
      <c r="A30" s="66">
        <f>A29+1</f>
        <v>23</v>
      </c>
      <c r="B30" s="119" t="s">
        <v>626</v>
      </c>
      <c r="C30" s="121">
        <f>'Пр 2 ОЦЕНКА СТНЕПЕНИ'!E13</f>
        <v>1</v>
      </c>
      <c r="D30" s="66">
        <v>1</v>
      </c>
      <c r="E30" s="66">
        <f>1/2</f>
        <v>0.5</v>
      </c>
      <c r="F30" s="161">
        <f>C30*0.5+D30*0.2+E30*0.3</f>
        <v>0.85</v>
      </c>
    </row>
    <row r="31" spans="1:6" ht="30">
      <c r="A31" s="66">
        <f t="shared" ref="A31:A33" si="5">A30+1</f>
        <v>24</v>
      </c>
      <c r="B31" s="119" t="s">
        <v>424</v>
      </c>
      <c r="C31" s="121">
        <f>'Пр 2 ОЦЕНКА СТНЕПЕНИ'!E10</f>
        <v>1</v>
      </c>
      <c r="D31" s="143">
        <f>'Пр. 3 УРОВЕНЬ ИСП РАСХОДЫ '!F16</f>
        <v>0.99646953978616748</v>
      </c>
      <c r="E31" s="66">
        <f>1/2</f>
        <v>0.5</v>
      </c>
      <c r="F31" s="161">
        <f>C31*0.5+D31*0.2+E31*0.3</f>
        <v>0.84929390795723358</v>
      </c>
    </row>
    <row r="32" spans="1:6" ht="15">
      <c r="A32" s="66">
        <f t="shared" si="5"/>
        <v>25</v>
      </c>
      <c r="B32" s="119" t="s">
        <v>360</v>
      </c>
      <c r="C32" s="142">
        <f>'Пр 2 ОЦЕНКА СТНЕПЕНИ'!E168</f>
        <v>0.71612903225806446</v>
      </c>
      <c r="D32" s="142">
        <v>0.99</v>
      </c>
      <c r="E32" s="142">
        <f>10/11</f>
        <v>0.90909090909090906</v>
      </c>
      <c r="F32" s="161">
        <f t="shared" ref="F32:F33" si="6">C32*0.5+D32*0.2+E32*0.3</f>
        <v>0.828791788856305</v>
      </c>
    </row>
    <row r="33" spans="1:6" s="89" customFormat="1" ht="47.65" customHeight="1">
      <c r="A33" s="66">
        <f t="shared" si="5"/>
        <v>26</v>
      </c>
      <c r="B33" s="119" t="s">
        <v>766</v>
      </c>
      <c r="C33" s="142">
        <v>0.73</v>
      </c>
      <c r="D33" s="142">
        <v>0.98</v>
      </c>
      <c r="E33" s="142">
        <f>10/14</f>
        <v>0.7142857142857143</v>
      </c>
      <c r="F33" s="161">
        <f t="shared" si="6"/>
        <v>0.77528571428571424</v>
      </c>
    </row>
    <row r="34" spans="1:6" ht="15.75" customHeight="1">
      <c r="A34" s="516" t="s">
        <v>767</v>
      </c>
      <c r="B34" s="516"/>
      <c r="C34" s="516"/>
      <c r="D34" s="516"/>
      <c r="E34" s="516"/>
      <c r="F34" s="516"/>
    </row>
    <row r="35" spans="1:6">
      <c r="A35" s="104"/>
      <c r="B35" s="104"/>
      <c r="C35" s="104"/>
      <c r="D35" s="104"/>
      <c r="E35" s="104"/>
      <c r="F35" s="105"/>
    </row>
  </sheetData>
  <sheetProtection selectLockedCells="1" selectUnlockedCells="1"/>
  <autoFilter ref="A5:F33"/>
  <mergeCells count="4">
    <mergeCell ref="A3:F3"/>
    <mergeCell ref="A6:F6"/>
    <mergeCell ref="A28:F28"/>
    <mergeCell ref="A34:F34"/>
  </mergeCells>
  <pageMargins left="0.70833333333333337" right="0.70833333333333337" top="0.74791666666666667" bottom="0.39374999999999999" header="0.51180555555555551" footer="0.51180555555555551"/>
  <pageSetup paperSize="9" scale="85" firstPageNumber="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6"/>
  <sheetViews>
    <sheetView topLeftCell="A5" zoomScale="90" zoomScaleNormal="90" workbookViewId="0">
      <pane ySplit="5" topLeftCell="A10" activePane="bottomLeft" state="frozen"/>
      <selection activeCell="A5" sqref="A5"/>
      <selection pane="bottomLeft" activeCell="M5" sqref="M1:M1048576"/>
    </sheetView>
  </sheetViews>
  <sheetFormatPr defaultColWidth="8.42578125" defaultRowHeight="12.75"/>
  <cols>
    <col min="1" max="1" width="8.42578125" customWidth="1"/>
    <col min="2" max="2" width="55.42578125" customWidth="1"/>
    <col min="3" max="3" width="11.5703125" style="106" customWidth="1"/>
    <col min="4" max="4" width="13.42578125" style="106" customWidth="1"/>
    <col min="5" max="6" width="13.42578125" hidden="1" customWidth="1"/>
    <col min="7" max="7" width="12.85546875" hidden="1" customWidth="1"/>
    <col min="8" max="8" width="11.7109375" hidden="1" customWidth="1"/>
    <col min="9" max="9" width="13.42578125" hidden="1" customWidth="1"/>
    <col min="10" max="10" width="12.5703125" style="144" customWidth="1"/>
    <col min="11" max="11" width="12.5703125" customWidth="1"/>
    <col min="12" max="12" width="12.42578125" style="107" customWidth="1"/>
  </cols>
  <sheetData>
    <row r="1" spans="1:12" ht="15">
      <c r="J1" s="87" t="s">
        <v>768</v>
      </c>
      <c r="K1" s="87"/>
    </row>
    <row r="2" spans="1:12" ht="15">
      <c r="J2" s="87"/>
      <c r="K2" s="87"/>
    </row>
    <row r="3" spans="1:12" ht="14.25" customHeight="1">
      <c r="A3" s="513" t="s">
        <v>769</v>
      </c>
      <c r="B3" s="513"/>
      <c r="C3" s="513"/>
      <c r="D3" s="513"/>
      <c r="E3" s="513"/>
      <c r="F3" s="513"/>
      <c r="G3" s="513"/>
      <c r="H3" s="513"/>
      <c r="I3" s="513"/>
      <c r="J3" s="513"/>
      <c r="K3" s="108"/>
    </row>
    <row r="6" spans="1:12" ht="15.75">
      <c r="B6" s="109" t="s">
        <v>770</v>
      </c>
    </row>
    <row r="7" spans="1:12" ht="13.5" thickBot="1">
      <c r="E7" s="106"/>
      <c r="F7" s="106"/>
      <c r="G7" s="106"/>
      <c r="H7" s="106"/>
      <c r="I7" s="106"/>
      <c r="J7" s="145"/>
    </row>
    <row r="8" spans="1:12" ht="114.75" customHeight="1" thickBot="1">
      <c r="A8" s="517" t="s">
        <v>610</v>
      </c>
      <c r="B8" s="517" t="s">
        <v>611</v>
      </c>
      <c r="C8" s="110" t="s">
        <v>771</v>
      </c>
      <c r="D8" s="110" t="s">
        <v>772</v>
      </c>
      <c r="E8" s="110" t="s">
        <v>773</v>
      </c>
      <c r="F8" s="110" t="s">
        <v>773</v>
      </c>
      <c r="G8" s="110" t="s">
        <v>773</v>
      </c>
      <c r="H8" s="110" t="s">
        <v>773</v>
      </c>
      <c r="I8" s="111" t="s">
        <v>773</v>
      </c>
      <c r="J8" s="112" t="s">
        <v>758</v>
      </c>
      <c r="K8" s="112" t="s">
        <v>758</v>
      </c>
      <c r="L8" s="113" t="s">
        <v>774</v>
      </c>
    </row>
    <row r="9" spans="1:12" ht="29.25" thickBot="1">
      <c r="A9" s="517"/>
      <c r="B9" s="517"/>
      <c r="C9" s="114"/>
      <c r="D9" s="115"/>
      <c r="E9" s="114" t="s">
        <v>775</v>
      </c>
      <c r="F9" s="114" t="s">
        <v>776</v>
      </c>
      <c r="G9" s="114" t="s">
        <v>777</v>
      </c>
      <c r="H9" s="114" t="s">
        <v>778</v>
      </c>
      <c r="I9" s="116" t="s">
        <v>779</v>
      </c>
      <c r="J9" s="146" t="s">
        <v>780</v>
      </c>
      <c r="K9" s="117" t="s">
        <v>781</v>
      </c>
      <c r="L9" s="118"/>
    </row>
    <row r="10" spans="1:12" ht="60">
      <c r="A10" s="103">
        <v>1</v>
      </c>
      <c r="B10" s="119" t="s">
        <v>630</v>
      </c>
      <c r="C10" s="66" t="s">
        <v>782</v>
      </c>
      <c r="D10" s="120">
        <v>43830</v>
      </c>
      <c r="E10" s="66">
        <v>0.99</v>
      </c>
      <c r="F10" s="66">
        <v>0.99</v>
      </c>
      <c r="G10" s="66">
        <v>0.99</v>
      </c>
      <c r="H10" s="66">
        <v>1</v>
      </c>
      <c r="I10" s="66">
        <v>0.82</v>
      </c>
      <c r="J10" s="125">
        <v>1</v>
      </c>
      <c r="K10" s="121">
        <f>'Пр. 5 Комплексная  оценка эффек'!F10</f>
        <v>0.99712857824629975</v>
      </c>
      <c r="L10" s="66" t="s">
        <v>783</v>
      </c>
    </row>
    <row r="11" spans="1:12" ht="30">
      <c r="A11" s="103">
        <f>A10+1</f>
        <v>2</v>
      </c>
      <c r="B11" s="119" t="s">
        <v>632</v>
      </c>
      <c r="C11" s="66" t="s">
        <v>786</v>
      </c>
      <c r="D11" s="120">
        <v>43817</v>
      </c>
      <c r="E11" s="66">
        <v>0.99</v>
      </c>
      <c r="F11" s="66">
        <v>0.98</v>
      </c>
      <c r="G11" s="66">
        <v>1</v>
      </c>
      <c r="H11" s="66">
        <v>1</v>
      </c>
      <c r="I11" s="66">
        <v>1</v>
      </c>
      <c r="J11" s="125">
        <v>1</v>
      </c>
      <c r="K11" s="142">
        <f>'Пр. 5 Комплексная  оценка эффек'!F11</f>
        <v>0.9930000000000001</v>
      </c>
      <c r="L11" s="66" t="s">
        <v>783</v>
      </c>
    </row>
    <row r="12" spans="1:12" s="122" customFormat="1" ht="30">
      <c r="A12" s="103">
        <f t="shared" ref="A12:A34" si="0">A11+1</f>
        <v>3</v>
      </c>
      <c r="B12" s="119" t="s">
        <v>289</v>
      </c>
      <c r="C12" s="66" t="s">
        <v>787</v>
      </c>
      <c r="D12" s="120">
        <v>43830</v>
      </c>
      <c r="E12" s="66">
        <v>0.98</v>
      </c>
      <c r="F12" s="66">
        <v>0.96</v>
      </c>
      <c r="G12" s="66">
        <v>0.93</v>
      </c>
      <c r="H12" s="66">
        <v>0.96</v>
      </c>
      <c r="I12" s="66">
        <v>0.93</v>
      </c>
      <c r="J12" s="125">
        <v>1</v>
      </c>
      <c r="K12" s="142">
        <f>'Пр. 5 Комплексная  оценка эффек'!F12</f>
        <v>0.99443342278759972</v>
      </c>
      <c r="L12" s="66" t="s">
        <v>788</v>
      </c>
    </row>
    <row r="13" spans="1:12" s="123" customFormat="1" ht="30">
      <c r="A13" s="103">
        <f t="shared" si="0"/>
        <v>4</v>
      </c>
      <c r="B13" s="119" t="s">
        <v>642</v>
      </c>
      <c r="C13" s="66" t="s">
        <v>789</v>
      </c>
      <c r="D13" s="120">
        <v>43830</v>
      </c>
      <c r="E13" s="66">
        <v>0.94</v>
      </c>
      <c r="F13" s="66">
        <v>0.95</v>
      </c>
      <c r="G13" s="66">
        <v>0.88</v>
      </c>
      <c r="H13" s="66">
        <v>0.98</v>
      </c>
      <c r="I13" s="66">
        <v>0.94</v>
      </c>
      <c r="J13" s="125">
        <v>0.99</v>
      </c>
      <c r="K13" s="142">
        <f>'Пр. 5 Комплексная  оценка эффек'!F13</f>
        <v>0.99045517681742656</v>
      </c>
      <c r="L13" s="66" t="s">
        <v>785</v>
      </c>
    </row>
    <row r="14" spans="1:12" ht="45">
      <c r="A14" s="103">
        <f t="shared" si="0"/>
        <v>5</v>
      </c>
      <c r="B14" s="119" t="s">
        <v>650</v>
      </c>
      <c r="C14" s="66" t="s">
        <v>790</v>
      </c>
      <c r="D14" s="120">
        <v>43830</v>
      </c>
      <c r="E14" s="66">
        <v>0.98</v>
      </c>
      <c r="F14" s="66">
        <v>0.98</v>
      </c>
      <c r="G14" s="66">
        <v>0.91</v>
      </c>
      <c r="H14" s="66">
        <v>1</v>
      </c>
      <c r="I14" s="66">
        <v>0.99</v>
      </c>
      <c r="J14" s="125">
        <v>0.99</v>
      </c>
      <c r="K14" s="142">
        <f>'Пр. 5 Комплексная  оценка эффек'!F16</f>
        <v>0.96066666666666656</v>
      </c>
      <c r="L14" s="66" t="s">
        <v>785</v>
      </c>
    </row>
    <row r="15" spans="1:12" ht="15">
      <c r="A15" s="103">
        <f t="shared" si="0"/>
        <v>6</v>
      </c>
      <c r="B15" s="119" t="s">
        <v>258</v>
      </c>
      <c r="C15" s="66" t="s">
        <v>791</v>
      </c>
      <c r="D15" s="120">
        <v>43825</v>
      </c>
      <c r="E15" s="124">
        <v>0.75</v>
      </c>
      <c r="F15" s="124">
        <v>0.97</v>
      </c>
      <c r="G15" s="124">
        <v>0.89</v>
      </c>
      <c r="H15" s="124">
        <v>0.85</v>
      </c>
      <c r="I15" s="124">
        <v>0.95</v>
      </c>
      <c r="J15" s="125">
        <v>0.98</v>
      </c>
      <c r="K15" s="142">
        <f>'Пр. 5 Комплексная  оценка эффек'!F14</f>
        <v>0.96863680333333324</v>
      </c>
      <c r="L15" s="124" t="s">
        <v>792</v>
      </c>
    </row>
    <row r="16" spans="1:12" ht="45">
      <c r="A16" s="103">
        <f t="shared" si="0"/>
        <v>7</v>
      </c>
      <c r="B16" s="119" t="s">
        <v>762</v>
      </c>
      <c r="C16" s="66" t="s">
        <v>793</v>
      </c>
      <c r="D16" s="120">
        <v>43830</v>
      </c>
      <c r="E16" s="124">
        <v>1</v>
      </c>
      <c r="F16" s="124">
        <v>1</v>
      </c>
      <c r="G16" s="124">
        <v>1</v>
      </c>
      <c r="H16" s="124">
        <v>1</v>
      </c>
      <c r="I16" s="124">
        <v>1</v>
      </c>
      <c r="J16" s="125">
        <v>0.98</v>
      </c>
      <c r="K16" s="142">
        <f>'Пр. 5 Комплексная  оценка эффек'!F15</f>
        <v>0.96727638799999993</v>
      </c>
      <c r="L16" s="66" t="s">
        <v>785</v>
      </c>
    </row>
    <row r="17" spans="1:12" ht="15">
      <c r="A17" s="103">
        <f t="shared" si="0"/>
        <v>8</v>
      </c>
      <c r="B17" s="119" t="s">
        <v>672</v>
      </c>
      <c r="C17" s="66" t="s">
        <v>794</v>
      </c>
      <c r="D17" s="120">
        <v>43826</v>
      </c>
      <c r="E17" s="66">
        <v>0.85</v>
      </c>
      <c r="F17" s="66">
        <v>1</v>
      </c>
      <c r="G17" s="66">
        <v>0.95</v>
      </c>
      <c r="H17" s="66">
        <v>0.95</v>
      </c>
      <c r="I17" s="66">
        <v>0.93</v>
      </c>
      <c r="J17" s="125">
        <v>0.97</v>
      </c>
      <c r="K17" s="121">
        <f>'Пр. 5 Комплексная  оценка эффек'!F9</f>
        <v>0.998</v>
      </c>
      <c r="L17" s="66" t="s">
        <v>792</v>
      </c>
    </row>
    <row r="18" spans="1:12" ht="30">
      <c r="A18" s="103">
        <f t="shared" si="0"/>
        <v>9</v>
      </c>
      <c r="B18" s="119" t="s">
        <v>617</v>
      </c>
      <c r="C18" s="66" t="s">
        <v>795</v>
      </c>
      <c r="D18" s="120">
        <v>43830</v>
      </c>
      <c r="E18" s="124">
        <v>1</v>
      </c>
      <c r="F18" s="124">
        <v>1</v>
      </c>
      <c r="G18" s="124">
        <v>1</v>
      </c>
      <c r="H18" s="124">
        <v>0.97</v>
      </c>
      <c r="I18" s="124">
        <v>1</v>
      </c>
      <c r="J18" s="125">
        <v>0.97</v>
      </c>
      <c r="K18" s="142">
        <f>'Пр. 5 Комплексная  оценка эффек'!F22</f>
        <v>0.97648026902133966</v>
      </c>
      <c r="L18" s="124" t="s">
        <v>796</v>
      </c>
    </row>
    <row r="19" spans="1:12" ht="45">
      <c r="A19" s="103">
        <f t="shared" si="0"/>
        <v>10</v>
      </c>
      <c r="B19" s="119" t="s">
        <v>763</v>
      </c>
      <c r="C19" s="66" t="s">
        <v>797</v>
      </c>
      <c r="D19" s="120">
        <v>43830</v>
      </c>
      <c r="E19" s="124">
        <v>0.88</v>
      </c>
      <c r="F19" s="124">
        <v>0.93</v>
      </c>
      <c r="G19" s="124">
        <v>0.92</v>
      </c>
      <c r="H19" s="124">
        <v>0.88</v>
      </c>
      <c r="I19" s="124">
        <v>0.81</v>
      </c>
      <c r="J19" s="125">
        <v>0.96</v>
      </c>
      <c r="K19" s="142">
        <f>'Пр. 5 Комплексная  оценка эффек'!F26</f>
        <v>0.89741176470588224</v>
      </c>
      <c r="L19" s="66" t="s">
        <v>798</v>
      </c>
    </row>
    <row r="20" spans="1:12" ht="45">
      <c r="A20" s="103">
        <f t="shared" si="0"/>
        <v>11</v>
      </c>
      <c r="B20" s="119" t="s">
        <v>655</v>
      </c>
      <c r="C20" s="66" t="s">
        <v>799</v>
      </c>
      <c r="D20" s="120">
        <v>43830</v>
      </c>
      <c r="E20" s="66">
        <v>0.87</v>
      </c>
      <c r="F20" s="66">
        <v>0.9</v>
      </c>
      <c r="G20" s="66">
        <v>0.97</v>
      </c>
      <c r="H20" s="66">
        <v>0.95</v>
      </c>
      <c r="I20" s="66">
        <v>0.87</v>
      </c>
      <c r="J20" s="125">
        <v>0.95</v>
      </c>
      <c r="K20" s="142">
        <f>'Пр. 5 Комплексная  оценка эффек'!F18</f>
        <v>0.96100000000000008</v>
      </c>
      <c r="L20" s="149" t="s">
        <v>800</v>
      </c>
    </row>
    <row r="21" spans="1:12" ht="30">
      <c r="A21" s="103">
        <f t="shared" si="0"/>
        <v>12</v>
      </c>
      <c r="B21" s="119" t="s">
        <v>680</v>
      </c>
      <c r="C21" s="66" t="s">
        <v>801</v>
      </c>
      <c r="D21" s="120">
        <v>43830</v>
      </c>
      <c r="E21" s="124">
        <v>0.89</v>
      </c>
      <c r="F21" s="124">
        <v>0.84</v>
      </c>
      <c r="G21" s="124">
        <v>0.98</v>
      </c>
      <c r="H21" s="124">
        <v>0.87</v>
      </c>
      <c r="I21" s="124">
        <v>0.84</v>
      </c>
      <c r="J21" s="125">
        <v>0.95</v>
      </c>
      <c r="K21" s="142">
        <f>'Пр. 5 Комплексная  оценка эффек'!F17</f>
        <v>0.95847957256913863</v>
      </c>
      <c r="L21" s="66" t="s">
        <v>792</v>
      </c>
    </row>
    <row r="22" spans="1:12" ht="30">
      <c r="A22" s="103">
        <f t="shared" si="0"/>
        <v>13</v>
      </c>
      <c r="B22" s="119" t="s">
        <v>683</v>
      </c>
      <c r="C22" s="66" t="s">
        <v>802</v>
      </c>
      <c r="D22" s="120">
        <v>43830</v>
      </c>
      <c r="E22" s="124">
        <v>0.89</v>
      </c>
      <c r="F22" s="124">
        <v>0.98</v>
      </c>
      <c r="G22" s="124">
        <v>0.95</v>
      </c>
      <c r="H22" s="124">
        <v>0.95</v>
      </c>
      <c r="I22" s="124">
        <v>0.95</v>
      </c>
      <c r="J22" s="125">
        <v>0.94</v>
      </c>
      <c r="K22" s="142">
        <f>'Пр. 5 Комплексная  оценка эффек'!F27</f>
        <v>0.89921374927160258</v>
      </c>
      <c r="L22" s="125" t="s">
        <v>803</v>
      </c>
    </row>
    <row r="23" spans="1:12" ht="15">
      <c r="A23" s="103">
        <f t="shared" si="0"/>
        <v>14</v>
      </c>
      <c r="B23" s="119" t="s">
        <v>645</v>
      </c>
      <c r="C23" s="66" t="s">
        <v>804</v>
      </c>
      <c r="D23" s="120">
        <v>43850</v>
      </c>
      <c r="E23" s="66">
        <v>0.87</v>
      </c>
      <c r="F23" s="66">
        <v>0.85</v>
      </c>
      <c r="G23" s="66">
        <v>0.88</v>
      </c>
      <c r="H23" s="66">
        <v>0.92</v>
      </c>
      <c r="I23" s="66">
        <v>0.93</v>
      </c>
      <c r="J23" s="125">
        <v>0.94</v>
      </c>
      <c r="K23" s="142">
        <f>'Пр. 5 Комплексная  оценка эффек'!F21</f>
        <v>0.95247095320350128</v>
      </c>
      <c r="L23" s="66" t="s">
        <v>805</v>
      </c>
    </row>
    <row r="24" spans="1:12" ht="30">
      <c r="A24" s="103">
        <f t="shared" si="0"/>
        <v>15</v>
      </c>
      <c r="B24" s="119" t="s">
        <v>484</v>
      </c>
      <c r="C24" s="66" t="s">
        <v>806</v>
      </c>
      <c r="D24" s="120">
        <v>43875</v>
      </c>
      <c r="E24" s="66">
        <v>0.93</v>
      </c>
      <c r="F24" s="66">
        <v>0.9</v>
      </c>
      <c r="G24" s="66">
        <v>0.95</v>
      </c>
      <c r="H24" s="66">
        <v>0.95</v>
      </c>
      <c r="I24" s="66">
        <v>0.9</v>
      </c>
      <c r="J24" s="125">
        <v>0.94</v>
      </c>
      <c r="K24" s="121">
        <f>'Пр. 5 Комплексная  оценка эффек'!F8</f>
        <v>0.99983154886534997</v>
      </c>
      <c r="L24" s="66" t="s">
        <v>807</v>
      </c>
    </row>
    <row r="25" spans="1:12" ht="21.75" customHeight="1">
      <c r="A25" s="103">
        <f t="shared" si="0"/>
        <v>16</v>
      </c>
      <c r="B25" s="119" t="s">
        <v>691</v>
      </c>
      <c r="C25" s="66" t="s">
        <v>808</v>
      </c>
      <c r="D25" s="120">
        <v>43098</v>
      </c>
      <c r="E25" s="66" t="s">
        <v>809</v>
      </c>
      <c r="F25" s="66" t="s">
        <v>809</v>
      </c>
      <c r="G25" s="66" t="s">
        <v>809</v>
      </c>
      <c r="H25" s="66">
        <v>0.91</v>
      </c>
      <c r="I25" s="66">
        <v>0.88</v>
      </c>
      <c r="J25" s="125">
        <v>0.92</v>
      </c>
      <c r="K25" s="150">
        <f>'Пр. 5 Комплексная  оценка эффек'!F24</f>
        <v>0.92096338099450925</v>
      </c>
      <c r="L25" s="66" t="s">
        <v>810</v>
      </c>
    </row>
    <row r="26" spans="1:12" ht="45">
      <c r="A26" s="103">
        <f t="shared" si="0"/>
        <v>17</v>
      </c>
      <c r="B26" s="119" t="s">
        <v>715</v>
      </c>
      <c r="C26" s="66" t="s">
        <v>811</v>
      </c>
      <c r="D26" s="120">
        <v>43830</v>
      </c>
      <c r="E26" s="66">
        <v>0.79</v>
      </c>
      <c r="F26" s="66">
        <v>0.96</v>
      </c>
      <c r="G26" s="66">
        <v>0.98</v>
      </c>
      <c r="H26" s="66">
        <v>0.92</v>
      </c>
      <c r="I26" s="66">
        <v>0.87</v>
      </c>
      <c r="J26" s="147">
        <v>0.9</v>
      </c>
      <c r="K26" s="142">
        <f>'Пр. 5 Комплексная  оценка эффек'!F19</f>
        <v>0.95857142857142863</v>
      </c>
      <c r="L26" s="66" t="s">
        <v>792</v>
      </c>
    </row>
    <row r="27" spans="1:12" ht="30">
      <c r="A27" s="103">
        <f t="shared" si="0"/>
        <v>18</v>
      </c>
      <c r="B27" s="119" t="s">
        <v>699</v>
      </c>
      <c r="C27" s="66" t="s">
        <v>812</v>
      </c>
      <c r="D27" s="120">
        <v>43829</v>
      </c>
      <c r="E27" s="66">
        <v>0.87</v>
      </c>
      <c r="F27" s="66">
        <v>0.89</v>
      </c>
      <c r="G27" s="66">
        <v>0.88</v>
      </c>
      <c r="H27" s="66">
        <v>0.93</v>
      </c>
      <c r="I27" s="66">
        <v>0.96</v>
      </c>
      <c r="J27" s="147">
        <v>0.9</v>
      </c>
      <c r="K27" s="142">
        <f>'Пр. 5 Комплексная  оценка эффек'!F23</f>
        <v>0.93966666666666665</v>
      </c>
      <c r="L27" s="66" t="s">
        <v>798</v>
      </c>
    </row>
    <row r="28" spans="1:12" ht="45">
      <c r="A28" s="103">
        <f t="shared" si="0"/>
        <v>19</v>
      </c>
      <c r="B28" s="119" t="s">
        <v>702</v>
      </c>
      <c r="C28" s="66" t="s">
        <v>813</v>
      </c>
      <c r="D28" s="120">
        <v>44490</v>
      </c>
      <c r="E28" s="66" t="s">
        <v>809</v>
      </c>
      <c r="F28" s="66" t="s">
        <v>809</v>
      </c>
      <c r="G28" s="66" t="s">
        <v>809</v>
      </c>
      <c r="H28" s="66" t="s">
        <v>809</v>
      </c>
      <c r="I28" s="66" t="s">
        <v>809</v>
      </c>
      <c r="J28" s="125">
        <v>0.89</v>
      </c>
      <c r="K28" s="142">
        <f>'Пр. 5 Комплексная  оценка эффек'!F25</f>
        <v>0.91650201875615767</v>
      </c>
      <c r="L28" s="66" t="s">
        <v>814</v>
      </c>
    </row>
    <row r="29" spans="1:12" ht="15">
      <c r="A29" s="103">
        <f t="shared" si="0"/>
        <v>20</v>
      </c>
      <c r="B29" s="119" t="s">
        <v>360</v>
      </c>
      <c r="C29" s="66" t="s">
        <v>820</v>
      </c>
      <c r="D29" s="120">
        <v>43830</v>
      </c>
      <c r="E29" s="124">
        <v>0.88</v>
      </c>
      <c r="F29" s="124">
        <v>0.83</v>
      </c>
      <c r="G29" s="124">
        <v>0.77</v>
      </c>
      <c r="H29" s="124">
        <v>0.68</v>
      </c>
      <c r="I29" s="124">
        <v>0.7</v>
      </c>
      <c r="J29" s="125">
        <v>0.86</v>
      </c>
      <c r="K29" s="142">
        <f>'Пр. 5 Комплексная  оценка эффек'!F32</f>
        <v>0.828791788856305</v>
      </c>
      <c r="L29" s="124" t="s">
        <v>807</v>
      </c>
    </row>
    <row r="30" spans="1:12" ht="30">
      <c r="A30" s="103">
        <f t="shared" si="0"/>
        <v>21</v>
      </c>
      <c r="B30" s="119" t="s">
        <v>424</v>
      </c>
      <c r="C30" s="66" t="s">
        <v>815</v>
      </c>
      <c r="D30" s="120">
        <v>43096</v>
      </c>
      <c r="E30" s="66" t="s">
        <v>809</v>
      </c>
      <c r="F30" s="66" t="s">
        <v>809</v>
      </c>
      <c r="G30" s="66" t="s">
        <v>809</v>
      </c>
      <c r="H30" s="66">
        <v>0.99</v>
      </c>
      <c r="I30" s="66">
        <v>0.99</v>
      </c>
      <c r="J30" s="125">
        <v>0.85</v>
      </c>
      <c r="K30" s="142">
        <f>'Пр. 5 Комплексная  оценка эффек'!F31</f>
        <v>0.84929390795723358</v>
      </c>
      <c r="L30" s="66" t="s">
        <v>807</v>
      </c>
    </row>
    <row r="31" spans="1:12" ht="45">
      <c r="A31" s="103">
        <f t="shared" si="0"/>
        <v>22</v>
      </c>
      <c r="B31" s="119" t="s">
        <v>766</v>
      </c>
      <c r="C31" s="66" t="s">
        <v>816</v>
      </c>
      <c r="D31" s="120">
        <v>43830</v>
      </c>
      <c r="E31" s="124">
        <v>0.91</v>
      </c>
      <c r="F31" s="124">
        <v>0.97</v>
      </c>
      <c r="G31" s="124">
        <v>0.92</v>
      </c>
      <c r="H31" s="124">
        <v>0.89</v>
      </c>
      <c r="I31" s="124">
        <v>0.92</v>
      </c>
      <c r="J31" s="125">
        <v>0.74</v>
      </c>
      <c r="K31" s="142">
        <f>'Пр. 5 Комплексная  оценка эффек'!F33</f>
        <v>0.77528571428571424</v>
      </c>
      <c r="L31" s="66" t="s">
        <v>788</v>
      </c>
    </row>
    <row r="32" spans="1:12" ht="45">
      <c r="A32" s="103">
        <f t="shared" si="0"/>
        <v>23</v>
      </c>
      <c r="B32" s="119" t="s">
        <v>751</v>
      </c>
      <c r="C32" s="66" t="s">
        <v>817</v>
      </c>
      <c r="D32" s="120">
        <v>43824</v>
      </c>
      <c r="E32" s="66" t="s">
        <v>809</v>
      </c>
      <c r="F32" s="66">
        <v>0.7</v>
      </c>
      <c r="G32" s="66">
        <v>0.72</v>
      </c>
      <c r="H32" s="66">
        <v>0.88</v>
      </c>
      <c r="I32" s="66">
        <v>0.73</v>
      </c>
      <c r="J32" s="125">
        <v>0.72</v>
      </c>
      <c r="K32" s="142">
        <f>'Пр. 5 Комплексная  оценка эффек'!F29</f>
        <v>0.85642857142857154</v>
      </c>
      <c r="L32" s="66" t="s">
        <v>805</v>
      </c>
    </row>
    <row r="33" spans="1:12" ht="30">
      <c r="A33" s="103">
        <f t="shared" si="0"/>
        <v>24</v>
      </c>
      <c r="B33" s="119" t="s">
        <v>626</v>
      </c>
      <c r="C33" s="66" t="s">
        <v>818</v>
      </c>
      <c r="D33" s="120">
        <v>43830</v>
      </c>
      <c r="E33" s="124">
        <v>0.56999999999999995</v>
      </c>
      <c r="F33" s="124">
        <v>1</v>
      </c>
      <c r="G33" s="124">
        <v>1</v>
      </c>
      <c r="H33" s="124">
        <v>0.98</v>
      </c>
      <c r="I33" s="124">
        <v>0.98</v>
      </c>
      <c r="J33" s="147">
        <v>0.7</v>
      </c>
      <c r="K33" s="142">
        <f>'Пр. 5 Комплексная  оценка эффек'!F30</f>
        <v>0.85</v>
      </c>
      <c r="L33" s="66" t="s">
        <v>803</v>
      </c>
    </row>
    <row r="34" spans="1:12" ht="30">
      <c r="A34" s="103">
        <f t="shared" si="0"/>
        <v>25</v>
      </c>
      <c r="B34" s="119" t="s">
        <v>841</v>
      </c>
      <c r="C34" s="66" t="s">
        <v>842</v>
      </c>
      <c r="D34" s="120">
        <v>43830</v>
      </c>
      <c r="E34" s="66">
        <v>1</v>
      </c>
      <c r="F34" s="66">
        <v>1</v>
      </c>
      <c r="G34" s="66">
        <v>1</v>
      </c>
      <c r="H34" s="66">
        <v>1</v>
      </c>
      <c r="I34" s="66">
        <v>1</v>
      </c>
      <c r="J34" s="147">
        <f>[1]Прил5!F33</f>
        <v>0.57333333333333325</v>
      </c>
      <c r="K34" s="148" t="s">
        <v>809</v>
      </c>
      <c r="L34" s="66" t="s">
        <v>803</v>
      </c>
    </row>
    <row r="35" spans="1:12" ht="30">
      <c r="A35" s="103">
        <v>25</v>
      </c>
      <c r="B35" s="119" t="s">
        <v>733</v>
      </c>
      <c r="C35" s="66" t="s">
        <v>819</v>
      </c>
      <c r="D35" s="120">
        <v>43830</v>
      </c>
      <c r="E35" s="124">
        <v>0.32</v>
      </c>
      <c r="F35" s="124">
        <v>0.23</v>
      </c>
      <c r="G35" s="124">
        <v>0.13</v>
      </c>
      <c r="H35" s="124">
        <v>0.51</v>
      </c>
      <c r="I35" s="124">
        <v>0.68</v>
      </c>
      <c r="J35" s="147">
        <v>0.5</v>
      </c>
      <c r="K35" s="142">
        <f>'Пр. 5 Комплексная  оценка эффек'!F20</f>
        <v>0.95714285714285707</v>
      </c>
      <c r="L35" s="124" t="s">
        <v>843</v>
      </c>
    </row>
    <row r="36" spans="1:12" ht="30">
      <c r="A36" s="103">
        <v>26</v>
      </c>
      <c r="B36" s="119" t="s">
        <v>748</v>
      </c>
      <c r="C36" s="66" t="s">
        <v>784</v>
      </c>
      <c r="D36" s="120">
        <v>44629</v>
      </c>
      <c r="E36" s="66"/>
      <c r="F36" s="66"/>
      <c r="G36" s="66"/>
      <c r="H36" s="66"/>
      <c r="I36" s="66"/>
      <c r="J36" s="125">
        <v>0</v>
      </c>
      <c r="K36" s="121">
        <f>'Пр. 5 Комплексная  оценка эффек'!F7</f>
        <v>1</v>
      </c>
      <c r="L36" s="66" t="s">
        <v>785</v>
      </c>
    </row>
  </sheetData>
  <sheetProtection selectLockedCells="1" selectUnlockedCells="1"/>
  <autoFilter ref="A8:L36"/>
  <mergeCells count="3">
    <mergeCell ref="A3:J3"/>
    <mergeCell ref="A8:A9"/>
    <mergeCell ref="B8:B9"/>
  </mergeCells>
  <printOptions headings="1"/>
  <pageMargins left="0.70833333333333337" right="0.70833333333333337" top="0.74791666666666667" bottom="0.74791666666666667" header="0.51180555555555551" footer="0.51180555555555551"/>
  <pageSetup paperSize="9" firstPageNumber="0" fitToHeight="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3:H18"/>
  <sheetViews>
    <sheetView zoomScale="90" zoomScaleNormal="90" workbookViewId="0">
      <selection activeCell="F6" sqref="F6:F17"/>
    </sheetView>
  </sheetViews>
  <sheetFormatPr defaultColWidth="8.5703125" defaultRowHeight="12.75"/>
  <cols>
    <col min="1" max="1" width="62.42578125" style="126" customWidth="1"/>
    <col min="2" max="2" width="10.42578125" style="126" hidden="1" customWidth="1"/>
    <col min="3" max="3" width="17.42578125" style="126" hidden="1" customWidth="1"/>
    <col min="4" max="4" width="34.42578125" style="126" customWidth="1"/>
    <col min="5" max="5" width="27.42578125" style="126" customWidth="1"/>
    <col min="6" max="6" width="25.42578125" style="126" customWidth="1"/>
    <col min="7" max="7" width="11.5703125" style="126" customWidth="1"/>
    <col min="8" max="8" width="8.5703125" style="126" customWidth="1"/>
    <col min="9" max="9" width="16.42578125" style="126" customWidth="1"/>
    <col min="10" max="16384" width="8.5703125" style="126"/>
  </cols>
  <sheetData>
    <row r="3" spans="1:8" ht="15.75" customHeight="1">
      <c r="A3" s="518" t="s">
        <v>821</v>
      </c>
      <c r="B3" s="518"/>
      <c r="C3" s="518"/>
      <c r="D3" s="518"/>
      <c r="E3" s="518"/>
      <c r="F3" s="518"/>
    </row>
    <row r="5" spans="1:8" ht="94.5" customHeight="1">
      <c r="A5" s="127" t="s">
        <v>822</v>
      </c>
      <c r="B5" s="127" t="s">
        <v>823</v>
      </c>
      <c r="C5" s="127" t="s">
        <v>824</v>
      </c>
      <c r="D5" s="127" t="s">
        <v>825</v>
      </c>
      <c r="E5" s="127" t="s">
        <v>826</v>
      </c>
      <c r="F5" s="127" t="s">
        <v>827</v>
      </c>
    </row>
    <row r="6" spans="1:8" ht="31.5">
      <c r="A6" s="128" t="s">
        <v>828</v>
      </c>
      <c r="B6" s="127"/>
      <c r="C6" s="127"/>
      <c r="D6" s="127">
        <v>4</v>
      </c>
      <c r="E6" s="127"/>
      <c r="F6" s="390">
        <f>('Пр. 6 Динамика комплексной оцен'!K17+'Пр. 6 Динамика комплексной оцен'!K15+'Пр. 6 Динамика комплексной оцен'!K26+'Пр. 6 Динамика комплексной оцен'!K21)/4</f>
        <v>0.97092195111847501</v>
      </c>
    </row>
    <row r="7" spans="1:8" ht="15.75">
      <c r="A7" s="129" t="s">
        <v>829</v>
      </c>
      <c r="B7" s="130"/>
      <c r="C7" s="130"/>
      <c r="D7" s="130">
        <v>3</v>
      </c>
      <c r="E7" s="130"/>
      <c r="F7" s="390">
        <f>('Пр. 6 Динамика комплексной оцен'!K16+'Пр. 6 Динамика комплексной оцен'!K14+'Пр. 6 Динамика комплексной оцен'!K13)/3</f>
        <v>0.97279941049469765</v>
      </c>
      <c r="G7" s="131"/>
      <c r="H7" s="132"/>
    </row>
    <row r="8" spans="1:8" ht="15.75">
      <c r="A8" s="128" t="s">
        <v>830</v>
      </c>
      <c r="B8" s="127"/>
      <c r="C8" s="127"/>
      <c r="D8" s="127">
        <v>3</v>
      </c>
      <c r="E8" s="127"/>
      <c r="F8" s="390">
        <f>('Пр. 6 Динамика комплексной оцен'!K23+'Пр. 6 Динамика комплексной оцен'!K35+'Пр. 6 Динамика комплексной оцен'!K28)/3</f>
        <v>0.94203860970083875</v>
      </c>
      <c r="H8" s="133"/>
    </row>
    <row r="9" spans="1:8" ht="15.75">
      <c r="A9" s="134" t="s">
        <v>831</v>
      </c>
      <c r="B9" s="135"/>
      <c r="C9" s="135"/>
      <c r="D9" s="135">
        <v>3</v>
      </c>
      <c r="E9" s="135"/>
      <c r="F9" s="390">
        <f>('Пр. 6 Динамика комплексной оцен'!K24+'Пр. 6 Динамика комплексной оцен'!K29+'Пр. 6 Динамика комплексной оцен'!K30)/3</f>
        <v>0.89263908189296293</v>
      </c>
      <c r="H9" s="131"/>
    </row>
    <row r="10" spans="1:8" ht="15.75">
      <c r="A10" s="136" t="s">
        <v>832</v>
      </c>
      <c r="B10" s="137"/>
      <c r="C10" s="137"/>
      <c r="D10" s="138">
        <v>2</v>
      </c>
      <c r="E10" s="137"/>
      <c r="F10" s="391">
        <f>('Пр. 6 Динамика комплексной оцен'!K10+'Пр. 6 Динамика комплексной оцен'!K11)/2</f>
        <v>0.99506428912314993</v>
      </c>
      <c r="H10" s="131"/>
    </row>
    <row r="11" spans="1:8" ht="31.5">
      <c r="A11" s="129" t="s">
        <v>833</v>
      </c>
      <c r="B11" s="139"/>
      <c r="C11" s="139"/>
      <c r="D11" s="130">
        <v>2</v>
      </c>
      <c r="E11" s="139"/>
      <c r="F11" s="391">
        <f>('Пр. 6 Динамика комплексной оцен'!K19+'Пр. 6 Динамика комплексной оцен'!K27)/2</f>
        <v>0.91853921568627439</v>
      </c>
    </row>
    <row r="12" spans="1:8" ht="31.5">
      <c r="A12" s="128" t="s">
        <v>834</v>
      </c>
      <c r="B12" s="127"/>
      <c r="C12" s="127"/>
      <c r="D12" s="127">
        <v>2</v>
      </c>
      <c r="E12" s="127"/>
      <c r="F12" s="390">
        <f>('Пр. 6 Динамика комплексной оцен'!K31+'Пр. 6 Динамика комплексной оцен'!K12)/2</f>
        <v>0.88485956853665693</v>
      </c>
    </row>
    <row r="13" spans="1:8" ht="15.75">
      <c r="A13" s="128" t="s">
        <v>835</v>
      </c>
      <c r="B13" s="127"/>
      <c r="C13" s="127"/>
      <c r="D13" s="127">
        <v>2</v>
      </c>
      <c r="E13" s="127"/>
      <c r="F13" s="390">
        <f>('Пр. 6 Динамика комплексной оцен'!K23+'Пр. 6 Динамика комплексной оцен'!K32)/2</f>
        <v>0.90444976231603635</v>
      </c>
    </row>
    <row r="14" spans="1:8" ht="31.5">
      <c r="A14" s="128" t="s">
        <v>836</v>
      </c>
      <c r="B14" s="127"/>
      <c r="C14" s="127"/>
      <c r="D14" s="127">
        <v>2</v>
      </c>
      <c r="E14" s="127">
        <v>1</v>
      </c>
      <c r="F14" s="390">
        <f>('Пр. 6 Динамика комплексной оцен'!K35+'Пр. 6 Динамика комплексной оцен'!K28)/2</f>
        <v>0.93682243794950737</v>
      </c>
      <c r="G14" s="140"/>
    </row>
    <row r="15" spans="1:8" ht="15.75">
      <c r="A15" s="128" t="s">
        <v>837</v>
      </c>
      <c r="B15" s="127"/>
      <c r="C15" s="127"/>
      <c r="D15" s="127">
        <v>1</v>
      </c>
      <c r="E15" s="127"/>
      <c r="F15" s="390">
        <f>'Пр. 6 Динамика комплексной оцен'!K18</f>
        <v>0.97648026902133966</v>
      </c>
    </row>
    <row r="16" spans="1:8" ht="31.5">
      <c r="A16" s="128" t="s">
        <v>838</v>
      </c>
      <c r="B16" s="127"/>
      <c r="C16" s="127"/>
      <c r="D16" s="127">
        <v>1</v>
      </c>
      <c r="E16" s="127"/>
      <c r="F16" s="390">
        <f>'Пр. 6 Динамика комплексной оцен'!K25</f>
        <v>0.92096338099450925</v>
      </c>
    </row>
    <row r="17" spans="1:6" ht="15.75">
      <c r="A17" s="128" t="s">
        <v>839</v>
      </c>
      <c r="B17" s="127"/>
      <c r="C17" s="127"/>
      <c r="D17" s="127">
        <v>1</v>
      </c>
      <c r="E17" s="127"/>
      <c r="F17" s="390">
        <f>'Пр. 6 Динамика комплексной оцен'!K20</f>
        <v>0.96100000000000008</v>
      </c>
    </row>
    <row r="18" spans="1:6" s="141" customFormat="1" ht="15.75">
      <c r="A18" s="134" t="s">
        <v>840</v>
      </c>
      <c r="B18" s="135"/>
      <c r="C18" s="135"/>
      <c r="D18" s="135">
        <v>1</v>
      </c>
      <c r="E18" s="135"/>
      <c r="F18" s="135">
        <v>1</v>
      </c>
    </row>
  </sheetData>
  <sheetProtection selectLockedCells="1" selectUnlockedCells="1"/>
  <mergeCells count="1">
    <mergeCell ref="A3:F3"/>
  </mergeCells>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3878</TotalTime>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Пр. 1 Индикаторы</vt:lpstr>
      <vt:lpstr>Пр 2 ОЦЕНКА СТНЕПЕНИ</vt:lpstr>
      <vt:lpstr>Пр. 3 УРОВЕНЬ ИСП РАСХОДЫ </vt:lpstr>
      <vt:lpstr>Пр. 5 Комплексная  оценка эффек</vt:lpstr>
      <vt:lpstr>Пр. 6 Динамика комплексной оцен</vt:lpstr>
      <vt:lpstr>Пр Показатели деятельности орга</vt:lpstr>
      <vt:lpstr>'Пр. 1 Индикаторы'!__DdeLink__3759_413792830</vt:lpstr>
      <vt:lpstr>'Пр. 6 Динамика комплексной оцен'!Excel_BuiltIn_Print_Area</vt:lpstr>
      <vt:lpstr>'Пр 2 ОЦЕНКА СТНЕПЕНИ'!Заголовки_для_печати</vt:lpstr>
      <vt:lpstr>'Пр. 1 Индикаторы'!Заголовки_для_печати</vt:lpstr>
      <vt:lpstr>'Пр. 3 УРОВЕНЬ ИСП РАСХОДЫ '!Заголовки_для_печати</vt:lpstr>
      <vt:lpstr>'Пр. 5 Комплексная  оценка эффек'!Заголовки_для_печати</vt:lpstr>
      <vt:lpstr>'Пр. 6 Динамика комплексной оцен'!Заголовки_для_печати</vt:lpstr>
      <vt:lpstr>'Пр. 5 Комплексная  оценка эффек'!Область_печати</vt:lpstr>
      <vt:lpstr>'Пр. 6 Динамика комплексной оцен'!Область_печати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Постановление Городской Управы г. Калуги от 12.11.2013 N 345-п(ред. от 21.03.2019)"Об утверждении муниципальной программы муниципального образования "Город Калуга" "Развитие сельского хозяйства и регулирование рынков сельскохозяйственной продукции, сырья</dc:title>
  <dc:creator>Таирова Елена Николаевна</dc:creator>
  <cp:lastModifiedBy>Таирова Елена Николаевна</cp:lastModifiedBy>
  <cp:revision>770</cp:revision>
  <cp:lastPrinted>2023-04-19T12:42:55Z</cp:lastPrinted>
  <dcterms:created xsi:type="dcterms:W3CDTF">1601-01-01T00:00:00Z</dcterms:created>
  <dcterms:modified xsi:type="dcterms:W3CDTF">2023-04-19T12:56:56Z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tor">
    <vt:lpwstr>Microsoft Word 15</vt:lpwstr>
  </property>
  <property fmtid="{D5CDD505-2E9C-101B-9397-08002B2CF9AE}" pid="3" name="ProgId">
    <vt:lpwstr>Word.Document</vt:lpwstr>
  </property>
</Properties>
</file>